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40" yWindow="615" windowWidth="17655" windowHeight="11895" firstSheet="1" activeTab="12"/>
  </bookViews>
  <sheets>
    <sheet name="регистрация" sheetId="1" r:id="rId1"/>
    <sheet name="старт" sheetId="2" r:id="rId2"/>
    <sheet name="финиш" sheetId="3" r:id="rId3"/>
    <sheet name="системы" sheetId="4" r:id="rId4"/>
    <sheet name="перила" sheetId="5" r:id="rId5"/>
    <sheet name="лавина" sheetId="6" r:id="rId6"/>
    <sheet name="поиск" sheetId="7" r:id="rId7"/>
    <sheet name="ледоруб" sheetId="8" r:id="rId8"/>
    <sheet name="берг" sheetId="9" r:id="rId9"/>
    <sheet name="надевание" sheetId="10" r:id="rId10"/>
    <sheet name="кошки" sheetId="11" r:id="rId11"/>
    <sheet name="связки" sheetId="12" r:id="rId12"/>
    <sheet name="техлидер" sheetId="13" r:id="rId13"/>
    <sheet name="сводный" sheetId="14" r:id="rId14"/>
    <sheet name="Итоговый " sheetId="15" r:id="rId15"/>
  </sheets>
  <definedNames>
    <definedName name="команда1">'регистрация'!$B$8</definedName>
  </definedNames>
  <calcPr fullCalcOnLoad="1"/>
</workbook>
</file>

<file path=xl/sharedStrings.xml><?xml version="1.0" encoding="utf-8"?>
<sst xmlns="http://schemas.openxmlformats.org/spreadsheetml/2006/main" count="255" uniqueCount="85">
  <si>
    <t>№</t>
  </si>
  <si>
    <t>Команда</t>
  </si>
  <si>
    <t>Руководитель</t>
  </si>
  <si>
    <t>Всего</t>
  </si>
  <si>
    <t>Протокол регистрации</t>
  </si>
  <si>
    <t>Округ</t>
  </si>
  <si>
    <t>Учреждение</t>
  </si>
  <si>
    <t>С инструкцией по технике безопасности  ознакомлен:</t>
  </si>
  <si>
    <t xml:space="preserve">Главный судья:                    </t>
  </si>
  <si>
    <t xml:space="preserve">Главный секретарь:                </t>
  </si>
  <si>
    <t>Парамонова Н.В.</t>
  </si>
  <si>
    <t xml:space="preserve">Александров Н.В. </t>
  </si>
  <si>
    <t>Количественный состав</t>
  </si>
  <si>
    <t>Примечания</t>
  </si>
  <si>
    <t>Взрослых</t>
  </si>
  <si>
    <t>Участников</t>
  </si>
  <si>
    <t>Приказ</t>
  </si>
  <si>
    <t>Мед.допуск</t>
  </si>
  <si>
    <t>Время старта</t>
  </si>
  <si>
    <t>Время финиша</t>
  </si>
  <si>
    <t>СТАРТ</t>
  </si>
  <si>
    <t>Контрольный груз</t>
  </si>
  <si>
    <t>ФИНИШ</t>
  </si>
  <si>
    <t>Контрольное время</t>
  </si>
  <si>
    <t xml:space="preserve">Превышение контрольного времени </t>
  </si>
  <si>
    <t>Штраф</t>
  </si>
  <si>
    <r>
      <t xml:space="preserve">Штраф                 </t>
    </r>
    <r>
      <rPr>
        <sz val="10"/>
        <rFont val="Arial Cyr"/>
        <family val="0"/>
      </rPr>
      <t xml:space="preserve"> (за 2 мни - 1 балл /30 сек/)</t>
    </r>
  </si>
  <si>
    <t>Надевание страховочной системы</t>
  </si>
  <si>
    <t>Максимальный балл - 30</t>
  </si>
  <si>
    <t>Результат</t>
  </si>
  <si>
    <t xml:space="preserve">               </t>
  </si>
  <si>
    <t xml:space="preserve">Превышение КВ </t>
  </si>
  <si>
    <t xml:space="preserve">Спуск с перильной страховкой </t>
  </si>
  <si>
    <t>Максимальный балл - 60</t>
  </si>
  <si>
    <t xml:space="preserve">Преодоление лавиноопасного склона </t>
  </si>
  <si>
    <t xml:space="preserve">Поиск пострадавшего в лавине </t>
  </si>
  <si>
    <t>Движение с ледорубом</t>
  </si>
  <si>
    <t>Надевание кошек</t>
  </si>
  <si>
    <t>Преодоление бергшрунда</t>
  </si>
  <si>
    <t>Движение в кошках</t>
  </si>
  <si>
    <t>СВОДНЫЙ ПРОТОКОЛ КТМ</t>
  </si>
  <si>
    <t>Надевание системы</t>
  </si>
  <si>
    <t>Спуск с перилами</t>
  </si>
  <si>
    <t>Лавиноопасный склон</t>
  </si>
  <si>
    <t>Поиск в лавине</t>
  </si>
  <si>
    <t>Место</t>
  </si>
  <si>
    <t xml:space="preserve">Очки в зачет первенства </t>
  </si>
  <si>
    <t>Итоговый протокол соревнований</t>
  </si>
  <si>
    <t>Финиш</t>
  </si>
  <si>
    <t>принят</t>
  </si>
  <si>
    <t>Связки</t>
  </si>
  <si>
    <t>Штраф - 3</t>
  </si>
  <si>
    <t>Максимальный балл -70</t>
  </si>
  <si>
    <t>Движение в связках</t>
  </si>
  <si>
    <t>64-е городское первенство по туризму среди учащихся образовательныхучреждений г. Москвы
Соревнования "ЗИМА 2009" по виду горный туризм</t>
  </si>
  <si>
    <t>класс Б</t>
  </si>
  <si>
    <t>классБ</t>
  </si>
  <si>
    <t>Максимальный балл -30</t>
  </si>
  <si>
    <t>Максимальный балл -80</t>
  </si>
  <si>
    <t>Преображение - 2</t>
  </si>
  <si>
    <t>СЗ</t>
  </si>
  <si>
    <t>Синяя Птица</t>
  </si>
  <si>
    <t>Сергиевская Н.П.</t>
  </si>
  <si>
    <t>Грачёв Д.А.</t>
  </si>
  <si>
    <t>Зеленоградский</t>
  </si>
  <si>
    <t>Зел.</t>
  </si>
  <si>
    <t>ДТМиМ</t>
  </si>
  <si>
    <t>Панов Д.М.</t>
  </si>
  <si>
    <t>ГУ - 2</t>
  </si>
  <si>
    <t>ДТДМ "Хорошёво"</t>
  </si>
  <si>
    <t>ГУ-3</t>
  </si>
  <si>
    <t>Щербина А.А.</t>
  </si>
  <si>
    <t>Вектор - 2</t>
  </si>
  <si>
    <t>ЮВ</t>
  </si>
  <si>
    <t>ДТ "Жулебино"</t>
  </si>
  <si>
    <t>Мокрушин С.А.</t>
  </si>
  <si>
    <t>Ермилов А.М.</t>
  </si>
  <si>
    <t>Технический лидер</t>
  </si>
  <si>
    <t>Максимальный балл - 15</t>
  </si>
  <si>
    <t>Результат по формуле</t>
  </si>
  <si>
    <t>вне зачёта Первенства</t>
  </si>
  <si>
    <t>Муми-тролль</t>
  </si>
  <si>
    <t>5 человек (50 очков)</t>
  </si>
  <si>
    <t xml:space="preserve"> </t>
  </si>
  <si>
    <t>ЦВР "Синяя Птица"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</si>
</sst>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0" fillId="0" borderId="1" xfId="0" applyNumberFormat="1" applyFill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7.875" style="19" bestFit="1" customWidth="1"/>
    <col min="4" max="4" width="17.875" style="0" bestFit="1" customWidth="1"/>
    <col min="5" max="5" width="21.875" style="0" customWidth="1"/>
    <col min="6" max="6" width="7.125" style="0" customWidth="1"/>
    <col min="7" max="7" width="7.75390625" style="0" customWidth="1"/>
    <col min="8" max="8" width="7.125" style="0" customWidth="1"/>
    <col min="9" max="10" width="10.00390625" style="0" customWidth="1"/>
    <col min="11" max="11" width="17.25390625" style="0" customWidth="1"/>
    <col min="12" max="12" width="0.6171875" style="0" hidden="1" customWidth="1"/>
    <col min="13" max="13" width="5.25390625" style="0" customWidth="1"/>
  </cols>
  <sheetData>
    <row r="1" spans="1:15" s="1" customFormat="1" ht="42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"/>
      <c r="M1" s="3"/>
      <c r="N1" s="3"/>
      <c r="O1" s="3"/>
    </row>
    <row r="3" ht="18">
      <c r="K3" s="6" t="s">
        <v>55</v>
      </c>
    </row>
    <row r="4" spans="1:11" s="8" customFormat="1" ht="23.25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ht="21" customHeight="1"/>
    <row r="6" spans="1:11" s="7" customFormat="1" ht="63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6" t="s">
        <v>12</v>
      </c>
      <c r="G6" s="47"/>
      <c r="H6" s="48"/>
      <c r="I6" s="49" t="s">
        <v>16</v>
      </c>
      <c r="J6" s="49" t="s">
        <v>17</v>
      </c>
      <c r="K6" s="51" t="s">
        <v>7</v>
      </c>
    </row>
    <row r="7" spans="1:11" s="7" customFormat="1" ht="78.75" customHeight="1">
      <c r="A7" s="43"/>
      <c r="B7" s="43"/>
      <c r="C7" s="43"/>
      <c r="D7" s="43"/>
      <c r="E7" s="43"/>
      <c r="F7" s="13" t="s">
        <v>3</v>
      </c>
      <c r="G7" s="13" t="s">
        <v>14</v>
      </c>
      <c r="H7" s="13" t="s">
        <v>15</v>
      </c>
      <c r="I7" s="50"/>
      <c r="J7" s="50"/>
      <c r="K7" s="52"/>
    </row>
    <row r="8" spans="1:11" ht="18" customHeight="1">
      <c r="A8" s="4">
        <v>1</v>
      </c>
      <c r="B8" s="17" t="s">
        <v>59</v>
      </c>
      <c r="C8" s="25" t="s">
        <v>60</v>
      </c>
      <c r="D8" s="17" t="s">
        <v>84</v>
      </c>
      <c r="E8" s="17" t="s">
        <v>62</v>
      </c>
      <c r="F8" s="10">
        <v>7</v>
      </c>
      <c r="G8" s="10">
        <v>1</v>
      </c>
      <c r="H8" s="10">
        <v>6</v>
      </c>
      <c r="I8" s="10"/>
      <c r="J8" s="10"/>
      <c r="K8" s="10"/>
    </row>
    <row r="9" spans="1:11" ht="18" customHeight="1">
      <c r="A9" s="4">
        <v>2</v>
      </c>
      <c r="B9" s="17" t="s">
        <v>81</v>
      </c>
      <c r="C9" s="25" t="s">
        <v>60</v>
      </c>
      <c r="D9" s="17" t="s">
        <v>84</v>
      </c>
      <c r="E9" s="17" t="s">
        <v>63</v>
      </c>
      <c r="F9" s="10">
        <v>8</v>
      </c>
      <c r="G9" s="10">
        <v>2</v>
      </c>
      <c r="H9" s="10">
        <v>6</v>
      </c>
      <c r="I9" s="10"/>
      <c r="J9" s="10"/>
      <c r="K9" s="10"/>
    </row>
    <row r="10" spans="1:11" ht="18" customHeight="1">
      <c r="A10" s="4">
        <v>3</v>
      </c>
      <c r="B10" s="17" t="s">
        <v>64</v>
      </c>
      <c r="C10" s="25" t="s">
        <v>65</v>
      </c>
      <c r="D10" s="17" t="s">
        <v>66</v>
      </c>
      <c r="E10" s="17" t="s">
        <v>67</v>
      </c>
      <c r="F10" s="10">
        <v>6</v>
      </c>
      <c r="G10" s="10">
        <v>1</v>
      </c>
      <c r="H10" s="10">
        <v>5</v>
      </c>
      <c r="I10" s="10"/>
      <c r="J10" s="10"/>
      <c r="K10" s="10"/>
    </row>
    <row r="11" spans="1:11" ht="18" customHeight="1">
      <c r="A11" s="4">
        <v>4</v>
      </c>
      <c r="B11" s="10" t="s">
        <v>68</v>
      </c>
      <c r="C11" s="25" t="s">
        <v>60</v>
      </c>
      <c r="D11" s="17" t="s">
        <v>69</v>
      </c>
      <c r="E11" s="17" t="s">
        <v>76</v>
      </c>
      <c r="F11" s="10">
        <v>8</v>
      </c>
      <c r="G11" s="10">
        <v>1</v>
      </c>
      <c r="H11" s="10">
        <v>7</v>
      </c>
      <c r="I11" s="10"/>
      <c r="J11" s="10"/>
      <c r="K11" s="10"/>
    </row>
    <row r="12" spans="1:11" ht="18" customHeight="1">
      <c r="A12" s="4">
        <v>5</v>
      </c>
      <c r="B12" s="17" t="s">
        <v>70</v>
      </c>
      <c r="C12" s="25" t="s">
        <v>60</v>
      </c>
      <c r="D12" s="17" t="s">
        <v>69</v>
      </c>
      <c r="E12" s="17" t="s">
        <v>71</v>
      </c>
      <c r="F12" s="10">
        <v>8</v>
      </c>
      <c r="G12" s="10">
        <v>1</v>
      </c>
      <c r="H12" s="10">
        <v>7</v>
      </c>
      <c r="I12" s="10"/>
      <c r="J12" s="10"/>
      <c r="K12" s="10"/>
    </row>
    <row r="13" spans="1:11" ht="18" customHeight="1">
      <c r="A13" s="4">
        <v>6</v>
      </c>
      <c r="B13" s="17" t="s">
        <v>72</v>
      </c>
      <c r="C13" s="26" t="s">
        <v>73</v>
      </c>
      <c r="D13" s="24" t="s">
        <v>74</v>
      </c>
      <c r="E13" s="17" t="s">
        <v>75</v>
      </c>
      <c r="F13" s="10">
        <v>10</v>
      </c>
      <c r="G13" s="10">
        <v>2</v>
      </c>
      <c r="H13" s="10">
        <v>8</v>
      </c>
      <c r="I13" s="10"/>
      <c r="J13" s="10"/>
      <c r="K13" s="10"/>
    </row>
    <row r="14" spans="1:11" ht="18" customHeight="1" hidden="1">
      <c r="A14" s="4">
        <v>10</v>
      </c>
      <c r="B14" s="17"/>
      <c r="C14" s="25"/>
      <c r="D14" s="17"/>
      <c r="E14" s="17"/>
      <c r="F14" s="10"/>
      <c r="G14" s="10"/>
      <c r="H14" s="10"/>
      <c r="I14" s="10"/>
      <c r="J14" s="10"/>
      <c r="K14" s="10"/>
    </row>
    <row r="17" spans="1:7" s="1" customFormat="1" ht="15">
      <c r="A17" s="1" t="s">
        <v>8</v>
      </c>
      <c r="C17" s="20"/>
      <c r="E17" s="2" t="s">
        <v>11</v>
      </c>
      <c r="F17" s="2"/>
      <c r="G17" s="2"/>
    </row>
    <row r="18" spans="5:7" ht="12.75">
      <c r="E18" s="11"/>
      <c r="F18" s="11"/>
      <c r="G18" s="11"/>
    </row>
    <row r="19" spans="1:7" s="1" customFormat="1" ht="15">
      <c r="A19" s="1" t="s">
        <v>9</v>
      </c>
      <c r="C19" s="20"/>
      <c r="E19" s="2" t="s">
        <v>10</v>
      </c>
      <c r="F19" s="2"/>
      <c r="G19" s="2"/>
    </row>
  </sheetData>
  <mergeCells count="11">
    <mergeCell ref="B6:B7"/>
    <mergeCell ref="C6:C7"/>
    <mergeCell ref="A1:K1"/>
    <mergeCell ref="D6:D7"/>
    <mergeCell ref="E6:E7"/>
    <mergeCell ref="A4:K4"/>
    <mergeCell ref="F6:H6"/>
    <mergeCell ref="I6:I7"/>
    <mergeCell ref="J6:J7"/>
    <mergeCell ref="K6:K7"/>
    <mergeCell ref="A6:A7"/>
  </mergeCells>
  <printOptions/>
  <pageMargins left="1.1811023622047245" right="0.7874015748031497" top="0.3937007874015748" bottom="0.7874015748031497" header="0" footer="0"/>
  <pageSetup horizontalDpi="600" verticalDpi="600" orientation="landscape" paperSize="9" scale="99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8" sqref="F8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0" hidden="1" customWidth="1"/>
    <col min="8" max="8" width="20.375" style="19" customWidth="1"/>
    <col min="9" max="9" width="0" style="19" hidden="1" customWidth="1"/>
  </cols>
  <sheetData>
    <row r="1" spans="1:8" ht="32.2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37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28</v>
      </c>
      <c r="G4" s="8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0</v>
      </c>
      <c r="G8" s="28"/>
      <c r="H8" s="29">
        <v>30</v>
      </c>
      <c r="I8" s="20">
        <f aca="true" t="shared" si="0" ref="I8:I13">SUM(30,-F8)</f>
        <v>30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8"/>
      <c r="H9" s="29">
        <v>30</v>
      </c>
      <c r="I9" s="20">
        <f t="shared" si="0"/>
        <v>30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5</v>
      </c>
      <c r="G10" s="28"/>
      <c r="H10" s="29">
        <v>25</v>
      </c>
      <c r="I10" s="20">
        <f t="shared" si="0"/>
        <v>25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8"/>
      <c r="H11" s="29">
        <v>30</v>
      </c>
      <c r="I11" s="20">
        <f t="shared" si="0"/>
        <v>30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8"/>
      <c r="H12" s="29">
        <v>30</v>
      </c>
      <c r="I12" s="20">
        <f t="shared" si="0"/>
        <v>30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8"/>
      <c r="H13" s="29">
        <v>30</v>
      </c>
      <c r="I13" s="20">
        <f t="shared" si="0"/>
        <v>30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1"/>
      <c r="H15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24" sqref="H24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30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39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33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21</v>
      </c>
      <c r="G8" s="29"/>
      <c r="H8" s="29">
        <v>39</v>
      </c>
      <c r="I8" s="1">
        <f aca="true" t="shared" si="0" ref="I8:I13">SUM(60,-F8)</f>
        <v>39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1</v>
      </c>
      <c r="G9" s="29"/>
      <c r="H9" s="29">
        <v>59</v>
      </c>
      <c r="I9" s="1">
        <f t="shared" si="0"/>
        <v>59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22</v>
      </c>
      <c r="G10" s="29"/>
      <c r="H10" s="29">
        <v>38</v>
      </c>
      <c r="I10" s="1">
        <f t="shared" si="0"/>
        <v>38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6</v>
      </c>
      <c r="G11" s="29"/>
      <c r="H11" s="29">
        <v>54</v>
      </c>
      <c r="I11" s="1">
        <f t="shared" si="0"/>
        <v>54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60</v>
      </c>
      <c r="I12" s="1">
        <f t="shared" si="0"/>
        <v>60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6</v>
      </c>
      <c r="G13" s="29"/>
      <c r="H13" s="29">
        <v>54</v>
      </c>
      <c r="I13" s="1">
        <f t="shared" si="0"/>
        <v>54</v>
      </c>
    </row>
    <row r="14" spans="1:8" ht="15">
      <c r="A14" s="1" t="s">
        <v>30</v>
      </c>
      <c r="B14" s="1"/>
      <c r="C14" s="20"/>
      <c r="D14" s="1"/>
      <c r="E14" s="2"/>
      <c r="F14" s="20"/>
      <c r="G14" s="20"/>
      <c r="H14" s="20"/>
    </row>
    <row r="15" spans="2:8" ht="12.75">
      <c r="B15" s="17" t="s">
        <v>64</v>
      </c>
      <c r="C15" s="25" t="s">
        <v>65</v>
      </c>
      <c r="D15" s="17" t="s">
        <v>66</v>
      </c>
      <c r="E15" s="17" t="s">
        <v>67</v>
      </c>
      <c r="F15" s="53" t="s">
        <v>82</v>
      </c>
      <c r="G15" s="54"/>
      <c r="H15" s="54"/>
    </row>
  </sheetData>
  <mergeCells count="11">
    <mergeCell ref="G6:G7"/>
    <mergeCell ref="F15:H15"/>
    <mergeCell ref="A1:H1"/>
    <mergeCell ref="F6:F7"/>
    <mergeCell ref="H6:H7"/>
    <mergeCell ref="A3:H3"/>
    <mergeCell ref="D6:D7"/>
    <mergeCell ref="E6:E7"/>
    <mergeCell ref="A6:A7"/>
    <mergeCell ref="B6:B7"/>
    <mergeCell ref="C6:C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0" customWidth="1"/>
    <col min="9" max="9" width="9.125" style="0" hidden="1" customWidth="1"/>
  </cols>
  <sheetData>
    <row r="1" spans="1:8" ht="30.7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6" t="s">
        <v>55</v>
      </c>
    </row>
    <row r="3" spans="1:8" ht="44.25" customHeight="1">
      <c r="A3" s="45" t="s">
        <v>53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58</v>
      </c>
      <c r="G4" s="9"/>
      <c r="H4" s="8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51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15</v>
      </c>
      <c r="G8" s="29">
        <v>0</v>
      </c>
      <c r="H8" s="28">
        <v>65</v>
      </c>
      <c r="I8" s="1">
        <f aca="true" t="shared" si="0" ref="I8:I13">SUM(80,-F8,-G8)</f>
        <v>65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9</v>
      </c>
      <c r="G9" s="29">
        <v>0</v>
      </c>
      <c r="H9" s="28">
        <v>71</v>
      </c>
      <c r="I9" s="1">
        <f t="shared" si="0"/>
        <v>71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12</v>
      </c>
      <c r="G10" s="29">
        <v>0</v>
      </c>
      <c r="H10" s="28">
        <v>68</v>
      </c>
      <c r="I10" s="1">
        <f t="shared" si="0"/>
        <v>68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3</v>
      </c>
      <c r="G11" s="29">
        <v>0</v>
      </c>
      <c r="H11" s="28">
        <v>77</v>
      </c>
      <c r="I11" s="1">
        <f t="shared" si="0"/>
        <v>77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3</v>
      </c>
      <c r="G12" s="29">
        <v>0</v>
      </c>
      <c r="H12" s="28">
        <v>77</v>
      </c>
      <c r="I12" s="1">
        <f t="shared" si="0"/>
        <v>77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12</v>
      </c>
      <c r="G13" s="29">
        <v>0</v>
      </c>
      <c r="H13" s="28">
        <v>68</v>
      </c>
      <c r="I13" s="1">
        <f t="shared" si="0"/>
        <v>68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20"/>
      <c r="H15" s="1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14" sqref="K14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31.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77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78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3</v>
      </c>
      <c r="G8" s="29"/>
      <c r="H8" s="29">
        <v>12</v>
      </c>
      <c r="I8" s="1">
        <f aca="true" t="shared" si="0" ref="I8:I13">SUM(60,-F8)</f>
        <v>57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9"/>
      <c r="H9" s="29">
        <v>15</v>
      </c>
      <c r="I9" s="1">
        <f t="shared" si="0"/>
        <v>60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0</v>
      </c>
      <c r="G10" s="29"/>
      <c r="H10" s="29">
        <v>15</v>
      </c>
      <c r="I10" s="1">
        <f t="shared" si="0"/>
        <v>60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9"/>
      <c r="H11" s="29">
        <v>15</v>
      </c>
      <c r="I11" s="1">
        <f t="shared" si="0"/>
        <v>60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15</v>
      </c>
      <c r="I12" s="1">
        <f t="shared" si="0"/>
        <v>60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9"/>
      <c r="H13" s="29">
        <v>15</v>
      </c>
      <c r="I13" s="1">
        <f t="shared" si="0"/>
        <v>60</v>
      </c>
    </row>
    <row r="14" spans="1:8" ht="15">
      <c r="A14" s="1" t="s">
        <v>30</v>
      </c>
      <c r="B14" s="1"/>
      <c r="C14" s="20"/>
      <c r="D14" s="1"/>
      <c r="E14" s="2"/>
      <c r="F14" s="20"/>
      <c r="G14" s="20"/>
      <c r="H14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L8" sqref="L8"/>
    </sheetView>
  </sheetViews>
  <sheetFormatPr defaultColWidth="9.00390625" defaultRowHeight="12.75"/>
  <cols>
    <col min="1" max="1" width="5.00390625" style="21" customWidth="1"/>
    <col min="2" max="2" width="16.375" style="21" bestFit="1" customWidth="1"/>
    <col min="3" max="3" width="7.875" style="33" bestFit="1" customWidth="1"/>
    <col min="4" max="4" width="16.875" style="21" bestFit="1" customWidth="1"/>
    <col min="5" max="5" width="15.875" style="21" customWidth="1"/>
    <col min="6" max="6" width="9.25390625" style="33" customWidth="1"/>
    <col min="7" max="13" width="5.75390625" style="33" customWidth="1"/>
    <col min="14" max="14" width="6.125" style="33" customWidth="1"/>
    <col min="15" max="15" width="6.625" style="33" bestFit="1" customWidth="1"/>
    <col min="16" max="16" width="3.75390625" style="33" bestFit="1" customWidth="1"/>
    <col min="17" max="17" width="10.25390625" style="33" bestFit="1" customWidth="1"/>
    <col min="18" max="18" width="10.75390625" style="33" customWidth="1"/>
    <col min="19" max="19" width="10.75390625" style="21" customWidth="1"/>
    <col min="20" max="16384" width="9.125" style="21" customWidth="1"/>
  </cols>
  <sheetData>
    <row r="1" spans="1:18" s="1" customFormat="1" ht="42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ht="18">
      <c r="K3" s="32" t="s">
        <v>55</v>
      </c>
    </row>
    <row r="4" spans="1:18" s="8" customFormat="1" ht="23.25">
      <c r="A4" s="45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8" customFormat="1" ht="23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21" customHeight="1"/>
    <row r="7" spans="1:18" s="7" customFormat="1" ht="108.75" customHeight="1">
      <c r="A7" s="12" t="s">
        <v>0</v>
      </c>
      <c r="B7" s="12" t="s">
        <v>1</v>
      </c>
      <c r="C7" s="12" t="s">
        <v>5</v>
      </c>
      <c r="D7" s="12" t="s">
        <v>6</v>
      </c>
      <c r="E7" s="12" t="s">
        <v>2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36</v>
      </c>
      <c r="K7" s="16" t="s">
        <v>38</v>
      </c>
      <c r="L7" s="16" t="s">
        <v>37</v>
      </c>
      <c r="M7" s="16" t="s">
        <v>39</v>
      </c>
      <c r="N7" s="16" t="s">
        <v>50</v>
      </c>
      <c r="O7" s="16" t="s">
        <v>77</v>
      </c>
      <c r="P7" s="16" t="s">
        <v>48</v>
      </c>
      <c r="Q7" s="14" t="s">
        <v>29</v>
      </c>
      <c r="R7" s="14" t="s">
        <v>45</v>
      </c>
    </row>
    <row r="8" spans="1:18" ht="18" customHeight="1">
      <c r="A8" s="4">
        <v>1</v>
      </c>
      <c r="B8" s="22" t="str">
        <f>(регистрация!B8)</f>
        <v>Преображение - 2</v>
      </c>
      <c r="C8" s="34" t="str">
        <f>(регистрация!C8)</f>
        <v>СЗ</v>
      </c>
      <c r="D8" s="22" t="str">
        <f>(регистрация!D8)</f>
        <v>ЦВР "Синяя Птица"</v>
      </c>
      <c r="E8" s="22" t="str">
        <f>(регистрация!E8)</f>
        <v>Сергиевская Н.П.</v>
      </c>
      <c r="F8" s="59">
        <f>(системы!H8)</f>
        <v>30</v>
      </c>
      <c r="G8" s="60">
        <f>(перила!H8)</f>
        <v>59</v>
      </c>
      <c r="H8" s="60">
        <f>(лавина!H8)</f>
        <v>60</v>
      </c>
      <c r="I8" s="60">
        <f>(поиск!H8)</f>
        <v>28</v>
      </c>
      <c r="J8" s="60">
        <f>(ледоруб!H8)</f>
        <v>70</v>
      </c>
      <c r="K8" s="60">
        <f>(берг!H8)</f>
        <v>0</v>
      </c>
      <c r="L8" s="60">
        <f>(надевание!H8)</f>
        <v>30</v>
      </c>
      <c r="M8" s="60">
        <f>(кошки!H8)</f>
        <v>39</v>
      </c>
      <c r="N8" s="60">
        <f>(связки!H8)</f>
        <v>65</v>
      </c>
      <c r="O8" s="60">
        <f>техлидер!H8</f>
        <v>12</v>
      </c>
      <c r="P8" s="60">
        <f>(финиш!L8)</f>
        <v>0</v>
      </c>
      <c r="Q8" s="61">
        <f aca="true" t="shared" si="0" ref="Q8:Q13">SUM(F8:P8)</f>
        <v>393</v>
      </c>
      <c r="R8" s="61">
        <v>6</v>
      </c>
    </row>
    <row r="9" spans="1:18" ht="18" customHeight="1">
      <c r="A9" s="4">
        <v>2</v>
      </c>
      <c r="B9" s="22" t="str">
        <f>(регистрация!B9)</f>
        <v>Муми-тролль</v>
      </c>
      <c r="C9" s="34" t="str">
        <f>(регистрация!C9)</f>
        <v>СЗ</v>
      </c>
      <c r="D9" s="22" t="str">
        <f>(регистрация!D9)</f>
        <v>ЦВР "Синяя Птица"</v>
      </c>
      <c r="E9" s="22" t="str">
        <f>(регистрация!E9)</f>
        <v>Грачёв Д.А.</v>
      </c>
      <c r="F9" s="59">
        <f>(системы!H9)</f>
        <v>30</v>
      </c>
      <c r="G9" s="60">
        <f>(перила!H9)</f>
        <v>60</v>
      </c>
      <c r="H9" s="60">
        <f>(лавина!H9)</f>
        <v>60</v>
      </c>
      <c r="I9" s="60">
        <f>(поиск!H9)</f>
        <v>30</v>
      </c>
      <c r="J9" s="60">
        <f>(ледоруб!H9)</f>
        <v>67</v>
      </c>
      <c r="K9" s="60">
        <f>(берг!H9)</f>
        <v>80</v>
      </c>
      <c r="L9" s="60">
        <f>(надевание!H9)</f>
        <v>30</v>
      </c>
      <c r="M9" s="60">
        <f>(кошки!H9)</f>
        <v>59</v>
      </c>
      <c r="N9" s="60">
        <f>(связки!H9)</f>
        <v>71</v>
      </c>
      <c r="O9" s="60">
        <f>техлидер!H9</f>
        <v>15</v>
      </c>
      <c r="P9" s="60">
        <f>(финиш!L9)</f>
        <v>0</v>
      </c>
      <c r="Q9" s="61">
        <f t="shared" si="0"/>
        <v>502</v>
      </c>
      <c r="R9" s="61">
        <v>2</v>
      </c>
    </row>
    <row r="10" spans="1:18" ht="18" customHeight="1">
      <c r="A10" s="4">
        <v>3</v>
      </c>
      <c r="B10" s="22" t="str">
        <f>(регистрация!B10)</f>
        <v>Зеленоградский</v>
      </c>
      <c r="C10" s="34" t="str">
        <f>(регистрация!C10)</f>
        <v>Зел.</v>
      </c>
      <c r="D10" s="22" t="str">
        <f>(регистрация!D10)</f>
        <v>ДТМиМ</v>
      </c>
      <c r="E10" s="22" t="str">
        <f>(регистрация!E10)</f>
        <v>Панов Д.М.</v>
      </c>
      <c r="F10" s="59">
        <f>(системы!H10)</f>
        <v>25</v>
      </c>
      <c r="G10" s="60">
        <f>(перила!H10)</f>
        <v>57</v>
      </c>
      <c r="H10" s="60">
        <f>(лавина!H10)</f>
        <v>59</v>
      </c>
      <c r="I10" s="60">
        <f>(поиск!H10)</f>
        <v>30</v>
      </c>
      <c r="J10" s="60">
        <f>(ледоруб!H10)</f>
        <v>67</v>
      </c>
      <c r="K10" s="60">
        <f>(берг!H10)</f>
        <v>74</v>
      </c>
      <c r="L10" s="60">
        <f>(надевание!H10)</f>
        <v>25</v>
      </c>
      <c r="M10" s="60">
        <f>(кошки!H10)</f>
        <v>38</v>
      </c>
      <c r="N10" s="60">
        <f>(связки!H10)</f>
        <v>68</v>
      </c>
      <c r="O10" s="60">
        <f>техлидер!H10</f>
        <v>15</v>
      </c>
      <c r="P10" s="60">
        <f>(финиш!L10)</f>
        <v>0</v>
      </c>
      <c r="Q10" s="61">
        <f t="shared" si="0"/>
        <v>458</v>
      </c>
      <c r="R10" s="61">
        <v>5</v>
      </c>
    </row>
    <row r="11" spans="1:18" ht="18" customHeight="1">
      <c r="A11" s="4">
        <v>4</v>
      </c>
      <c r="B11" s="22" t="str">
        <f>(регистрация!B11)</f>
        <v>ГУ - 2</v>
      </c>
      <c r="C11" s="34" t="str">
        <f>(регистрация!C11)</f>
        <v>СЗ</v>
      </c>
      <c r="D11" s="22" t="str">
        <f>(регистрация!D11)</f>
        <v>ДТДМ "Хорошёво"</v>
      </c>
      <c r="E11" s="22" t="str">
        <f>(регистрация!E11)</f>
        <v>Ермилов А.М.</v>
      </c>
      <c r="F11" s="59">
        <f>(системы!H11)</f>
        <v>30</v>
      </c>
      <c r="G11" s="60">
        <f>(перила!H11)</f>
        <v>58</v>
      </c>
      <c r="H11" s="60">
        <f>(лавина!H11)</f>
        <v>60</v>
      </c>
      <c r="I11" s="60">
        <f>(поиск!H11)</f>
        <v>30</v>
      </c>
      <c r="J11" s="60">
        <f>(ледоруб!H11)</f>
        <v>67</v>
      </c>
      <c r="K11" s="60">
        <f>(берг!H11)</f>
        <v>80</v>
      </c>
      <c r="L11" s="60">
        <f>(надевание!H11)</f>
        <v>30</v>
      </c>
      <c r="M11" s="60">
        <f>(кошки!H11)</f>
        <v>54</v>
      </c>
      <c r="N11" s="60">
        <f>(связки!H11)</f>
        <v>77</v>
      </c>
      <c r="O11" s="60">
        <f>техлидер!H11</f>
        <v>15</v>
      </c>
      <c r="P11" s="60">
        <f>(финиш!L11)</f>
        <v>0</v>
      </c>
      <c r="Q11" s="61">
        <f t="shared" si="0"/>
        <v>501</v>
      </c>
      <c r="R11" s="61">
        <v>3</v>
      </c>
    </row>
    <row r="12" spans="1:18" ht="18" customHeight="1">
      <c r="A12" s="4">
        <v>5</v>
      </c>
      <c r="B12" s="22" t="str">
        <f>(регистрация!B12)</f>
        <v>ГУ-3</v>
      </c>
      <c r="C12" s="34" t="str">
        <f>(регистрация!C12)</f>
        <v>СЗ</v>
      </c>
      <c r="D12" s="22" t="str">
        <f>(регистрация!D12)</f>
        <v>ДТДМ "Хорошёво"</v>
      </c>
      <c r="E12" s="22" t="str">
        <f>(регистрация!E12)</f>
        <v>Щербина А.А.</v>
      </c>
      <c r="F12" s="59">
        <f>(системы!H12)</f>
        <v>30</v>
      </c>
      <c r="G12" s="60">
        <f>(перила!H12)</f>
        <v>60</v>
      </c>
      <c r="H12" s="60">
        <f>(лавина!H12)</f>
        <v>60</v>
      </c>
      <c r="I12" s="60">
        <f>(поиск!H12)</f>
        <v>30</v>
      </c>
      <c r="J12" s="60">
        <f>(ледоруб!H12)</f>
        <v>70</v>
      </c>
      <c r="K12" s="60">
        <f>(берг!H12)</f>
        <v>80</v>
      </c>
      <c r="L12" s="60">
        <f>(надевание!H12)</f>
        <v>30</v>
      </c>
      <c r="M12" s="60">
        <f>(кошки!H12)</f>
        <v>60</v>
      </c>
      <c r="N12" s="60">
        <f>(связки!H12)</f>
        <v>77</v>
      </c>
      <c r="O12" s="60">
        <f>техлидер!H12</f>
        <v>15</v>
      </c>
      <c r="P12" s="60">
        <f>(финиш!L12)</f>
        <v>0</v>
      </c>
      <c r="Q12" s="61">
        <f t="shared" si="0"/>
        <v>512</v>
      </c>
      <c r="R12" s="61">
        <v>1</v>
      </c>
    </row>
    <row r="13" spans="1:18" ht="18" customHeight="1">
      <c r="A13" s="4">
        <v>6</v>
      </c>
      <c r="B13" s="22" t="str">
        <f>(регистрация!B13)</f>
        <v>Вектор - 2</v>
      </c>
      <c r="C13" s="34" t="str">
        <f>(регистрация!C13)</f>
        <v>ЮВ</v>
      </c>
      <c r="D13" s="22" t="str">
        <f>(регистрация!D13)</f>
        <v>ДТ "Жулебино"</v>
      </c>
      <c r="E13" s="22" t="str">
        <f>(регистрация!E13)</f>
        <v>Мокрушин С.А.</v>
      </c>
      <c r="F13" s="59">
        <f>(системы!H13)</f>
        <v>30</v>
      </c>
      <c r="G13" s="60">
        <f>(перила!H13)</f>
        <v>60</v>
      </c>
      <c r="H13" s="60">
        <f>(лавина!H13)</f>
        <v>60</v>
      </c>
      <c r="I13" s="60">
        <f>(поиск!H13)</f>
        <v>25</v>
      </c>
      <c r="J13" s="60">
        <f>(ледоруб!H13)</f>
        <v>40</v>
      </c>
      <c r="K13" s="60">
        <f>(берг!H13)</f>
        <v>80</v>
      </c>
      <c r="L13" s="60">
        <f>(надевание!H13)</f>
        <v>30</v>
      </c>
      <c r="M13" s="60">
        <f>(кошки!H13)</f>
        <v>54</v>
      </c>
      <c r="N13" s="60">
        <f>(связки!H13)</f>
        <v>68</v>
      </c>
      <c r="O13" s="60">
        <f>техлидер!H13</f>
        <v>15</v>
      </c>
      <c r="P13" s="60">
        <f>(финиш!L13)</f>
        <v>0</v>
      </c>
      <c r="Q13" s="61">
        <f t="shared" si="0"/>
        <v>462</v>
      </c>
      <c r="R13" s="61">
        <v>4</v>
      </c>
    </row>
    <row r="14" spans="1:18" ht="18" customHeight="1" hidden="1">
      <c r="A14" s="4">
        <v>10</v>
      </c>
      <c r="B14" s="22">
        <f>(регистрация!B17)</f>
        <v>0</v>
      </c>
      <c r="C14" s="34">
        <f>(регистрация!C17)</f>
        <v>0</v>
      </c>
      <c r="D14" s="22">
        <f>(регистрация!D17)</f>
        <v>0</v>
      </c>
      <c r="E14" s="22" t="str">
        <f>(регистрация!E17)</f>
        <v>Александров Н.В. </v>
      </c>
      <c r="F14" s="59" t="e">
        <f>(системы!#REF!)</f>
        <v>#REF!</v>
      </c>
      <c r="G14" s="60" t="e">
        <f>(перила!#REF!)</f>
        <v>#REF!</v>
      </c>
      <c r="H14" s="60" t="e">
        <f>(лавина!#REF!)</f>
        <v>#REF!</v>
      </c>
      <c r="I14" s="60" t="e">
        <f>(поиск!#REF!)</f>
        <v>#REF!</v>
      </c>
      <c r="J14" s="60" t="e">
        <f>(ледоруб!#REF!)</f>
        <v>#REF!</v>
      </c>
      <c r="K14" s="60" t="e">
        <f>(берг!#REF!)</f>
        <v>#REF!</v>
      </c>
      <c r="L14" s="60" t="e">
        <f>(надевание!#REF!)</f>
        <v>#REF!</v>
      </c>
      <c r="M14" s="60" t="e">
        <f>(кошки!#REF!)</f>
        <v>#REF!</v>
      </c>
      <c r="N14" s="60" t="e">
        <f>(связки!#REF!)</f>
        <v>#REF!</v>
      </c>
      <c r="O14" s="60">
        <f>техлидер!H14</f>
        <v>0</v>
      </c>
      <c r="P14" s="60" t="e">
        <f>(финиш!#REF!)</f>
        <v>#REF!</v>
      </c>
      <c r="Q14" s="61" t="e">
        <f>SUM(F14,G14,H14,I14,J14,K14,L14,M14,N14,-P14)</f>
        <v>#REF!</v>
      </c>
      <c r="R14" s="61"/>
    </row>
    <row r="16" spans="6:8" ht="15">
      <c r="F16" s="20"/>
      <c r="G16" s="20"/>
      <c r="H16" s="20"/>
    </row>
    <row r="17" spans="1:18" s="1" customFormat="1" ht="15">
      <c r="A17" s="1" t="s">
        <v>8</v>
      </c>
      <c r="C17" s="20"/>
      <c r="E17" s="2" t="s">
        <v>11</v>
      </c>
      <c r="F17" s="33"/>
      <c r="G17" s="33"/>
      <c r="H17" s="33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5:8" ht="15">
      <c r="E18" s="23"/>
      <c r="F18" s="20"/>
      <c r="G18" s="20"/>
      <c r="H18" s="20"/>
    </row>
    <row r="19" spans="1:18" s="1" customFormat="1" ht="15">
      <c r="A19" s="1" t="s">
        <v>9</v>
      </c>
      <c r="C19" s="20"/>
      <c r="E19" s="2" t="s">
        <v>10</v>
      </c>
      <c r="F19" s="33"/>
      <c r="G19" s="33"/>
      <c r="H19" s="33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mergeCells count="2">
    <mergeCell ref="A1:R1"/>
    <mergeCell ref="A4:R4"/>
  </mergeCells>
  <printOptions/>
  <pageMargins left="0.7874015748031497" right="0.1968503937007874" top="0.3937007874015748" bottom="0.7874015748031497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L26" sqref="L26"/>
    </sheetView>
  </sheetViews>
  <sheetFormatPr defaultColWidth="9.00390625" defaultRowHeight="12.75"/>
  <cols>
    <col min="1" max="1" width="18.25390625" style="0" customWidth="1"/>
    <col min="2" max="2" width="5.00390625" style="0" customWidth="1"/>
    <col min="3" max="3" width="20.25390625" style="0" bestFit="1" customWidth="1"/>
    <col min="4" max="4" width="9.00390625" style="19" customWidth="1"/>
    <col min="5" max="5" width="21.00390625" style="0" bestFit="1" customWidth="1"/>
    <col min="6" max="6" width="21.875" style="0" customWidth="1"/>
    <col min="7" max="7" width="14.875" style="19" customWidth="1"/>
    <col min="8" max="8" width="11.875" style="19" customWidth="1"/>
    <col min="9" max="9" width="15.125" style="19" customWidth="1"/>
  </cols>
  <sheetData>
    <row r="1" spans="1:9" s="1" customFormat="1" ht="42" customHeight="1">
      <c r="A1" s="55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55"/>
      <c r="C1" s="55"/>
      <c r="D1" s="55"/>
      <c r="E1" s="55"/>
      <c r="F1" s="55"/>
      <c r="G1" s="55"/>
      <c r="H1" s="55"/>
      <c r="I1" s="55"/>
    </row>
    <row r="2" ht="18">
      <c r="I2" s="32" t="s">
        <v>55</v>
      </c>
    </row>
    <row r="4" spans="2:9" s="8" customFormat="1" ht="23.25">
      <c r="B4" s="45" t="s">
        <v>47</v>
      </c>
      <c r="C4" s="45"/>
      <c r="D4" s="45"/>
      <c r="E4" s="45"/>
      <c r="F4" s="45"/>
      <c r="G4" s="45"/>
      <c r="H4" s="45"/>
      <c r="I4" s="45"/>
    </row>
    <row r="5" spans="2:9" s="8" customFormat="1" ht="23.25">
      <c r="B5" s="9"/>
      <c r="C5" s="9"/>
      <c r="D5" s="9"/>
      <c r="E5" s="9"/>
      <c r="F5" s="9"/>
      <c r="G5" s="9"/>
      <c r="H5" s="9"/>
      <c r="I5" s="9"/>
    </row>
    <row r="6" ht="21" customHeight="1"/>
    <row r="7" spans="2:10" s="7" customFormat="1" ht="108.75" customHeight="1">
      <c r="B7" s="12" t="s">
        <v>0</v>
      </c>
      <c r="C7" s="12" t="s">
        <v>1</v>
      </c>
      <c r="D7" s="12" t="s">
        <v>5</v>
      </c>
      <c r="E7" s="12" t="s">
        <v>6</v>
      </c>
      <c r="F7" s="12" t="s">
        <v>2</v>
      </c>
      <c r="G7" s="15" t="s">
        <v>29</v>
      </c>
      <c r="H7" s="15" t="s">
        <v>45</v>
      </c>
      <c r="I7" s="15" t="s">
        <v>46</v>
      </c>
      <c r="J7" s="14" t="s">
        <v>79</v>
      </c>
    </row>
    <row r="8" spans="2:10" ht="18" customHeight="1">
      <c r="B8" s="4">
        <v>1</v>
      </c>
      <c r="C8" s="27" t="str">
        <f>(регистрация!B8)</f>
        <v>Преображение - 2</v>
      </c>
      <c r="D8" s="31" t="str">
        <f>(регистрация!C8)</f>
        <v>СЗ</v>
      </c>
      <c r="E8" s="27" t="str">
        <f>(регистрация!D8)</f>
        <v>ЦВР "Синяя Птица"</v>
      </c>
      <c r="F8" s="27" t="str">
        <f>(регистрация!E8)</f>
        <v>Сергиевская Н.П.</v>
      </c>
      <c r="G8" s="36">
        <f>(сводный!Q8)</f>
        <v>393</v>
      </c>
      <c r="H8" s="36">
        <f>(сводный!R8)</f>
        <v>6</v>
      </c>
      <c r="I8" s="36">
        <v>0</v>
      </c>
      <c r="J8" s="10">
        <f aca="true" t="shared" si="0" ref="J8:J13">PRODUCT(0.05859375,G8)</f>
        <v>23.02734375</v>
      </c>
    </row>
    <row r="9" spans="2:10" ht="18" customHeight="1">
      <c r="B9" s="4">
        <v>2</v>
      </c>
      <c r="C9" s="27" t="str">
        <f>(регистрация!B9)</f>
        <v>Муми-тролль</v>
      </c>
      <c r="D9" s="31" t="str">
        <f>(регистрация!C9)</f>
        <v>СЗ</v>
      </c>
      <c r="E9" s="27" t="str">
        <f>(регистрация!D9)</f>
        <v>ЦВР "Синяя Птица"</v>
      </c>
      <c r="F9" s="27" t="str">
        <f>(регистрация!E9)</f>
        <v>Грачёв Д.А.</v>
      </c>
      <c r="G9" s="36">
        <f>(сводный!Q9)</f>
        <v>502</v>
      </c>
      <c r="H9" s="36">
        <f>(сводный!R9)</f>
        <v>2</v>
      </c>
      <c r="I9" s="36">
        <v>29</v>
      </c>
      <c r="J9" s="10">
        <f t="shared" si="0"/>
        <v>29.4140625</v>
      </c>
    </row>
    <row r="10" spans="2:10" ht="18" customHeight="1">
      <c r="B10" s="4">
        <v>3</v>
      </c>
      <c r="C10" s="27" t="str">
        <f>(регистрация!B10)</f>
        <v>Зеленоградский</v>
      </c>
      <c r="D10" s="31" t="str">
        <f>(регистрация!C10)</f>
        <v>Зел.</v>
      </c>
      <c r="E10" s="27" t="str">
        <f>(регистрация!D10)</f>
        <v>ДТМиМ</v>
      </c>
      <c r="F10" s="27" t="str">
        <f>(регистрация!E10)</f>
        <v>Панов Д.М.</v>
      </c>
      <c r="G10" s="36">
        <f>(сводный!Q10)</f>
        <v>458</v>
      </c>
      <c r="H10" s="36">
        <f>(сводный!R10)</f>
        <v>5</v>
      </c>
      <c r="I10" s="36">
        <v>27</v>
      </c>
      <c r="J10" s="10">
        <f t="shared" si="0"/>
        <v>26.8359375</v>
      </c>
    </row>
    <row r="11" spans="2:10" ht="18" customHeight="1">
      <c r="B11" s="4">
        <v>4</v>
      </c>
      <c r="C11" s="27" t="str">
        <f>(регистрация!B11)</f>
        <v>ГУ - 2</v>
      </c>
      <c r="D11" s="31" t="str">
        <f>(регистрация!C11)</f>
        <v>СЗ</v>
      </c>
      <c r="E11" s="27" t="str">
        <f>(регистрация!D11)</f>
        <v>ДТДМ "Хорошёво"</v>
      </c>
      <c r="F11" s="27" t="str">
        <f>(регистрация!E11)</f>
        <v>Ермилов А.М.</v>
      </c>
      <c r="G11" s="36">
        <f>(сводный!Q11)</f>
        <v>501</v>
      </c>
      <c r="H11" s="36">
        <f>(сводный!R11)</f>
        <v>3</v>
      </c>
      <c r="I11" s="36">
        <v>29</v>
      </c>
      <c r="J11" s="10">
        <f t="shared" si="0"/>
        <v>29.35546875</v>
      </c>
    </row>
    <row r="12" spans="2:10" ht="18" customHeight="1">
      <c r="B12" s="4">
        <v>5</v>
      </c>
      <c r="C12" s="27" t="str">
        <f>(регистрация!B12)</f>
        <v>ГУ-3</v>
      </c>
      <c r="D12" s="31" t="str">
        <f>(регистрация!C12)</f>
        <v>СЗ</v>
      </c>
      <c r="E12" s="27" t="str">
        <f>(регистрация!D12)</f>
        <v>ДТДМ "Хорошёво"</v>
      </c>
      <c r="F12" s="27" t="str">
        <f>(регистрация!E12)</f>
        <v>Щербина А.А.</v>
      </c>
      <c r="G12" s="36">
        <f>(сводный!Q12)</f>
        <v>512</v>
      </c>
      <c r="H12" s="36">
        <f>(сводный!R12)</f>
        <v>1</v>
      </c>
      <c r="I12" s="36">
        <v>30</v>
      </c>
      <c r="J12" s="10">
        <f t="shared" si="0"/>
        <v>30</v>
      </c>
    </row>
    <row r="13" spans="2:10" ht="18" customHeight="1">
      <c r="B13" s="4">
        <v>6</v>
      </c>
      <c r="C13" s="27" t="str">
        <f>(регистрация!B13)</f>
        <v>Вектор - 2</v>
      </c>
      <c r="D13" s="31" t="str">
        <f>(регистрация!C13)</f>
        <v>ЮВ</v>
      </c>
      <c r="E13" s="27" t="str">
        <f>(регистрация!D13)</f>
        <v>ДТ "Жулебино"</v>
      </c>
      <c r="F13" s="27" t="str">
        <f>(регистрация!E13)</f>
        <v>Мокрушин С.А.</v>
      </c>
      <c r="G13" s="36">
        <f>(сводный!Q13)</f>
        <v>462</v>
      </c>
      <c r="H13" s="36">
        <f>(сводный!R13)</f>
        <v>4</v>
      </c>
      <c r="I13" s="36">
        <v>27</v>
      </c>
      <c r="J13" s="10">
        <f t="shared" si="0"/>
        <v>27.0703125</v>
      </c>
    </row>
    <row r="14" spans="2:9" ht="18" customHeight="1" hidden="1">
      <c r="B14" s="4">
        <v>10</v>
      </c>
      <c r="C14" s="17">
        <f>(регистрация!B17)</f>
        <v>0</v>
      </c>
      <c r="D14" s="25">
        <f>(регистрация!C17)</f>
        <v>0</v>
      </c>
      <c r="E14" s="17">
        <f>(регистрация!D17)</f>
        <v>0</v>
      </c>
      <c r="F14" s="17" t="str">
        <f>(регистрация!E17)</f>
        <v>Александров Н.В. </v>
      </c>
      <c r="G14" s="35">
        <f>(сводный!Q17)</f>
        <v>0</v>
      </c>
      <c r="H14" s="35"/>
      <c r="I14" s="35"/>
    </row>
    <row r="15" spans="2:9" ht="18" customHeight="1">
      <c r="B15" s="38"/>
      <c r="C15" s="39"/>
      <c r="D15" s="40"/>
      <c r="E15" s="39"/>
      <c r="F15" s="39"/>
      <c r="G15" s="41"/>
      <c r="H15" s="41"/>
      <c r="I15" s="41"/>
    </row>
    <row r="16" spans="3:10" ht="12.75">
      <c r="C16" s="17" t="s">
        <v>59</v>
      </c>
      <c r="D16" s="25" t="s">
        <v>60</v>
      </c>
      <c r="E16" s="17" t="s">
        <v>61</v>
      </c>
      <c r="F16" s="17" t="s">
        <v>62</v>
      </c>
      <c r="G16" s="56" t="s">
        <v>80</v>
      </c>
      <c r="H16" s="37"/>
      <c r="I16" s="37"/>
      <c r="J16" s="57"/>
    </row>
    <row r="18" spans="2:9" s="1" customFormat="1" ht="15">
      <c r="B18" s="1" t="s">
        <v>8</v>
      </c>
      <c r="D18" s="20"/>
      <c r="F18" s="2" t="s">
        <v>11</v>
      </c>
      <c r="G18" s="20"/>
      <c r="H18" s="20"/>
      <c r="I18" s="20"/>
    </row>
    <row r="19" ht="12.75">
      <c r="F19" s="11"/>
    </row>
    <row r="20" spans="2:9" s="1" customFormat="1" ht="15">
      <c r="B20" s="1" t="s">
        <v>9</v>
      </c>
      <c r="D20" s="20"/>
      <c r="F20" s="2" t="s">
        <v>10</v>
      </c>
      <c r="G20" s="20"/>
      <c r="H20" s="20"/>
      <c r="I20" s="20"/>
    </row>
    <row r="23" ht="12.75">
      <c r="G23" s="58">
        <f>PRODUCT(30/512)</f>
        <v>0.05859375</v>
      </c>
    </row>
    <row r="25" ht="12.75">
      <c r="I25" s="19" t="s">
        <v>83</v>
      </c>
    </row>
  </sheetData>
  <mergeCells count="3">
    <mergeCell ref="B4:I4"/>
    <mergeCell ref="A1:I1"/>
    <mergeCell ref="G16:J16"/>
  </mergeCells>
  <printOptions/>
  <pageMargins left="0.7874015748031497" right="0.1968503937007874" top="0.3937007874015748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26" sqref="C26"/>
    </sheetView>
  </sheetViews>
  <sheetFormatPr defaultColWidth="9.00390625" defaultRowHeight="12.75"/>
  <cols>
    <col min="1" max="1" width="8.00390625" style="0" customWidth="1"/>
    <col min="2" max="2" width="16.625" style="0" bestFit="1" customWidth="1"/>
    <col min="3" max="3" width="23.00390625" style="0" customWidth="1"/>
    <col min="4" max="6" width="0" style="0" hidden="1" customWidth="1"/>
    <col min="7" max="7" width="15.25390625" style="0" hidden="1" customWidth="1"/>
    <col min="8" max="8" width="14.375" style="0" customWidth="1"/>
    <col min="9" max="9" width="13.875" style="0" customWidth="1"/>
  </cols>
  <sheetData>
    <row r="1" spans="1:9" ht="38.25">
      <c r="A1" s="5" t="s">
        <v>54</v>
      </c>
      <c r="B1" s="3"/>
      <c r="C1" s="3"/>
      <c r="D1" s="3"/>
      <c r="E1" s="3"/>
      <c r="F1" s="3"/>
      <c r="G1" s="3"/>
      <c r="H1" s="3"/>
      <c r="I1" s="3"/>
    </row>
    <row r="3" ht="18">
      <c r="H3" s="6" t="s">
        <v>55</v>
      </c>
    </row>
    <row r="4" spans="1:9" ht="23.25">
      <c r="A4" s="45" t="s">
        <v>20</v>
      </c>
      <c r="B4" s="45"/>
      <c r="C4" s="45"/>
      <c r="D4" s="45"/>
      <c r="E4" s="45"/>
      <c r="F4" s="45"/>
      <c r="G4" s="45"/>
      <c r="H4" s="45"/>
      <c r="I4" s="45"/>
    </row>
    <row r="6" spans="1:9" ht="39" customHeight="1">
      <c r="A6" s="42" t="s">
        <v>0</v>
      </c>
      <c r="B6" s="42" t="s">
        <v>1</v>
      </c>
      <c r="C6" s="42" t="s">
        <v>2</v>
      </c>
      <c r="D6" s="46" t="s">
        <v>12</v>
      </c>
      <c r="E6" s="47"/>
      <c r="F6" s="48"/>
      <c r="G6" s="49" t="s">
        <v>18</v>
      </c>
      <c r="H6" s="49" t="s">
        <v>21</v>
      </c>
      <c r="I6" s="49" t="s">
        <v>13</v>
      </c>
    </row>
    <row r="7" spans="1:9" ht="78.75" customHeight="1">
      <c r="A7" s="43"/>
      <c r="B7" s="43"/>
      <c r="C7" s="43"/>
      <c r="D7" s="13" t="s">
        <v>3</v>
      </c>
      <c r="E7" s="13" t="s">
        <v>14</v>
      </c>
      <c r="F7" s="13" t="s">
        <v>15</v>
      </c>
      <c r="G7" s="50"/>
      <c r="H7" s="50"/>
      <c r="I7" s="50"/>
    </row>
    <row r="8" spans="1:9" ht="15.75" customHeight="1">
      <c r="A8" s="4">
        <v>1</v>
      </c>
      <c r="B8" s="17" t="str">
        <f>(регистрация!B8)</f>
        <v>Преображение - 2</v>
      </c>
      <c r="C8" s="17" t="str">
        <f>(регистрация!E8)</f>
        <v>Сергиевская Н.П.</v>
      </c>
      <c r="D8" s="10"/>
      <c r="E8" s="10"/>
      <c r="F8" s="10"/>
      <c r="G8" s="10"/>
      <c r="H8" s="18" t="s">
        <v>49</v>
      </c>
      <c r="I8" s="10"/>
    </row>
    <row r="9" spans="1:9" ht="15.75" customHeight="1">
      <c r="A9" s="4">
        <v>2</v>
      </c>
      <c r="B9" s="17" t="str">
        <f>(регистрация!B9)</f>
        <v>Муми-тролль</v>
      </c>
      <c r="C9" s="17" t="str">
        <f>(регистрация!E9)</f>
        <v>Грачёв Д.А.</v>
      </c>
      <c r="D9" s="10"/>
      <c r="E9" s="10"/>
      <c r="F9" s="10"/>
      <c r="G9" s="10"/>
      <c r="H9" s="18" t="s">
        <v>49</v>
      </c>
      <c r="I9" s="10"/>
    </row>
    <row r="10" spans="1:9" ht="15.75" customHeight="1">
      <c r="A10" s="4">
        <v>3</v>
      </c>
      <c r="B10" s="17" t="str">
        <f>(регистрация!B10)</f>
        <v>Зеленоградский</v>
      </c>
      <c r="C10" s="17" t="str">
        <f>(регистрация!E10)</f>
        <v>Панов Д.М.</v>
      </c>
      <c r="D10" s="10"/>
      <c r="E10" s="10"/>
      <c r="F10" s="10"/>
      <c r="G10" s="10"/>
      <c r="H10" s="18" t="s">
        <v>49</v>
      </c>
      <c r="I10" s="10"/>
    </row>
    <row r="11" spans="1:9" ht="15.75" customHeight="1">
      <c r="A11" s="4">
        <v>4</v>
      </c>
      <c r="B11" s="17" t="str">
        <f>(регистрация!B11)</f>
        <v>ГУ - 2</v>
      </c>
      <c r="C11" s="17" t="str">
        <f>(регистрация!E11)</f>
        <v>Ермилов А.М.</v>
      </c>
      <c r="D11" s="10"/>
      <c r="E11" s="10"/>
      <c r="F11" s="10"/>
      <c r="G11" s="10"/>
      <c r="H11" s="18" t="s">
        <v>49</v>
      </c>
      <c r="I11" s="10"/>
    </row>
    <row r="12" spans="1:9" ht="15.75" customHeight="1">
      <c r="A12" s="4">
        <v>5</v>
      </c>
      <c r="B12" s="17" t="str">
        <f>(регистрация!B12)</f>
        <v>ГУ-3</v>
      </c>
      <c r="C12" s="17" t="str">
        <f>(регистрация!E12)</f>
        <v>Щербина А.А.</v>
      </c>
      <c r="D12" s="10"/>
      <c r="E12" s="10"/>
      <c r="F12" s="10"/>
      <c r="G12" s="10"/>
      <c r="H12" s="18" t="s">
        <v>49</v>
      </c>
      <c r="I12" s="10"/>
    </row>
    <row r="13" spans="1:9" ht="15.75" customHeight="1">
      <c r="A13" s="4">
        <v>6</v>
      </c>
      <c r="B13" s="17" t="str">
        <f>(регистрация!B13)</f>
        <v>Вектор - 2</v>
      </c>
      <c r="C13" s="17" t="str">
        <f>(регистрация!E13)</f>
        <v>Мокрушин С.А.</v>
      </c>
      <c r="D13" s="10"/>
      <c r="E13" s="10"/>
      <c r="F13" s="10"/>
      <c r="G13" s="10"/>
      <c r="H13" s="18" t="s">
        <v>49</v>
      </c>
      <c r="I13" s="10"/>
    </row>
    <row r="14" spans="1:9" ht="15.75" customHeight="1" hidden="1">
      <c r="A14" s="4">
        <v>10</v>
      </c>
      <c r="B14" s="17">
        <f>(регистрация!B14)</f>
        <v>0</v>
      </c>
      <c r="C14" s="17">
        <f>(регистрация!E14)</f>
        <v>0</v>
      </c>
      <c r="D14" s="10"/>
      <c r="E14" s="10"/>
      <c r="F14" s="10"/>
      <c r="G14" s="10"/>
      <c r="H14" s="18" t="s">
        <v>49</v>
      </c>
      <c r="I14" s="10"/>
    </row>
  </sheetData>
  <mergeCells count="8">
    <mergeCell ref="A4:I4"/>
    <mergeCell ref="A6:A7"/>
    <mergeCell ref="B6:B7"/>
    <mergeCell ref="C6:C7"/>
    <mergeCell ref="D6:F6"/>
    <mergeCell ref="G6:G7"/>
    <mergeCell ref="H6:H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22" sqref="C22"/>
    </sheetView>
  </sheetViews>
  <sheetFormatPr defaultColWidth="9.00390625" defaultRowHeight="12.75"/>
  <cols>
    <col min="2" max="2" width="20.25390625" style="0" bestFit="1" customWidth="1"/>
    <col min="3" max="3" width="20.00390625" style="0" bestFit="1" customWidth="1"/>
    <col min="4" max="6" width="0" style="0" hidden="1" customWidth="1"/>
    <col min="7" max="7" width="9.125" style="19" customWidth="1"/>
    <col min="9" max="9" width="0" style="0" hidden="1" customWidth="1"/>
    <col min="12" max="12" width="13.875" style="0" customWidth="1"/>
  </cols>
  <sheetData>
    <row r="1" spans="1:12" ht="69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9:11" ht="35.25" customHeight="1">
      <c r="I3" s="6"/>
      <c r="K3" s="6" t="s">
        <v>55</v>
      </c>
    </row>
    <row r="4" spans="1:12" ht="57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ht="34.5" customHeight="1"/>
    <row r="6" spans="1:12" ht="15.75">
      <c r="A6" s="42" t="s">
        <v>0</v>
      </c>
      <c r="B6" s="42" t="s">
        <v>1</v>
      </c>
      <c r="C6" s="42" t="s">
        <v>2</v>
      </c>
      <c r="D6" s="46" t="s">
        <v>12</v>
      </c>
      <c r="E6" s="47"/>
      <c r="F6" s="48"/>
      <c r="G6" s="49" t="s">
        <v>21</v>
      </c>
      <c r="H6" s="49" t="s">
        <v>19</v>
      </c>
      <c r="I6" s="49" t="s">
        <v>18</v>
      </c>
      <c r="J6" s="49" t="s">
        <v>23</v>
      </c>
      <c r="K6" s="49" t="s">
        <v>24</v>
      </c>
      <c r="L6" s="49" t="s">
        <v>26</v>
      </c>
    </row>
    <row r="7" spans="1:12" ht="90.75" customHeight="1">
      <c r="A7" s="43"/>
      <c r="B7" s="43"/>
      <c r="C7" s="43"/>
      <c r="D7" s="13" t="s">
        <v>3</v>
      </c>
      <c r="E7" s="13" t="s">
        <v>14</v>
      </c>
      <c r="F7" s="13" t="s">
        <v>15</v>
      </c>
      <c r="G7" s="50"/>
      <c r="H7" s="50"/>
      <c r="I7" s="50"/>
      <c r="J7" s="50"/>
      <c r="K7" s="50"/>
      <c r="L7" s="50"/>
    </row>
    <row r="8" spans="1:12" ht="15">
      <c r="A8" s="4">
        <v>1</v>
      </c>
      <c r="B8" s="27" t="str">
        <f>(регистрация!B8)</f>
        <v>Преображение - 2</v>
      </c>
      <c r="C8" s="27" t="str">
        <f>(регистрация!E8)</f>
        <v>Сергиевская Н.П.</v>
      </c>
      <c r="D8" s="28"/>
      <c r="E8" s="28"/>
      <c r="F8" s="28"/>
      <c r="G8" s="29" t="s">
        <v>49</v>
      </c>
      <c r="H8" s="30"/>
      <c r="I8" s="28"/>
      <c r="J8" s="30"/>
      <c r="K8" s="28">
        <v>0</v>
      </c>
      <c r="L8" s="28">
        <v>0</v>
      </c>
    </row>
    <row r="9" spans="1:12" ht="15">
      <c r="A9" s="4">
        <v>2</v>
      </c>
      <c r="B9" s="27" t="str">
        <f>(регистрация!B9)</f>
        <v>Муми-тролль</v>
      </c>
      <c r="C9" s="27" t="str">
        <f>(регистрация!E9)</f>
        <v>Грачёв Д.А.</v>
      </c>
      <c r="D9" s="28"/>
      <c r="E9" s="28"/>
      <c r="F9" s="28"/>
      <c r="G9" s="29" t="s">
        <v>49</v>
      </c>
      <c r="H9" s="30"/>
      <c r="I9" s="28"/>
      <c r="J9" s="30"/>
      <c r="K9" s="28">
        <v>0</v>
      </c>
      <c r="L9" s="28">
        <v>0</v>
      </c>
    </row>
    <row r="10" spans="1:12" ht="15">
      <c r="A10" s="4">
        <v>3</v>
      </c>
      <c r="B10" s="27" t="str">
        <f>(регистрация!B10)</f>
        <v>Зеленоградский</v>
      </c>
      <c r="C10" s="27" t="str">
        <f>(регистрация!E10)</f>
        <v>Панов Д.М.</v>
      </c>
      <c r="D10" s="28"/>
      <c r="E10" s="28"/>
      <c r="F10" s="28"/>
      <c r="G10" s="29" t="s">
        <v>49</v>
      </c>
      <c r="H10" s="30"/>
      <c r="I10" s="28"/>
      <c r="J10" s="30"/>
      <c r="K10" s="28">
        <v>0</v>
      </c>
      <c r="L10" s="28">
        <v>0</v>
      </c>
    </row>
    <row r="11" spans="1:12" ht="15">
      <c r="A11" s="4">
        <v>4</v>
      </c>
      <c r="B11" s="27" t="str">
        <f>(регистрация!B11)</f>
        <v>ГУ - 2</v>
      </c>
      <c r="C11" s="27" t="str">
        <f>(регистрация!E11)</f>
        <v>Ермилов А.М.</v>
      </c>
      <c r="D11" s="28"/>
      <c r="E11" s="28"/>
      <c r="F11" s="28"/>
      <c r="G11" s="29" t="s">
        <v>49</v>
      </c>
      <c r="H11" s="30"/>
      <c r="I11" s="28"/>
      <c r="J11" s="30"/>
      <c r="K11" s="28">
        <v>0</v>
      </c>
      <c r="L11" s="28">
        <v>0</v>
      </c>
    </row>
    <row r="12" spans="1:12" ht="15">
      <c r="A12" s="4">
        <v>5</v>
      </c>
      <c r="B12" s="27" t="str">
        <f>(регистрация!B12)</f>
        <v>ГУ-3</v>
      </c>
      <c r="C12" s="27" t="str">
        <f>(регистрация!E12)</f>
        <v>Щербина А.А.</v>
      </c>
      <c r="D12" s="28"/>
      <c r="E12" s="28"/>
      <c r="F12" s="28"/>
      <c r="G12" s="29" t="s">
        <v>49</v>
      </c>
      <c r="H12" s="30"/>
      <c r="I12" s="28"/>
      <c r="J12" s="30"/>
      <c r="K12" s="28">
        <v>0</v>
      </c>
      <c r="L12" s="28">
        <v>0</v>
      </c>
    </row>
    <row r="13" spans="1:12" ht="15">
      <c r="A13" s="4">
        <v>6</v>
      </c>
      <c r="B13" s="27" t="str">
        <f>(регистрация!B13)</f>
        <v>Вектор - 2</v>
      </c>
      <c r="C13" s="27" t="str">
        <f>(регистрация!E13)</f>
        <v>Мокрушин С.А.</v>
      </c>
      <c r="D13" s="28"/>
      <c r="E13" s="28"/>
      <c r="F13" s="28"/>
      <c r="G13" s="29" t="s">
        <v>49</v>
      </c>
      <c r="H13" s="30"/>
      <c r="I13" s="28"/>
      <c r="J13" s="30"/>
      <c r="K13" s="28">
        <v>0</v>
      </c>
      <c r="L13" s="28">
        <v>0</v>
      </c>
    </row>
  </sheetData>
  <mergeCells count="12">
    <mergeCell ref="L6:L7"/>
    <mergeCell ref="J6:J7"/>
    <mergeCell ref="A1:L1"/>
    <mergeCell ref="K6:K7"/>
    <mergeCell ref="I6:I7"/>
    <mergeCell ref="A4:L4"/>
    <mergeCell ref="A6:A7"/>
    <mergeCell ref="B6:B7"/>
    <mergeCell ref="C6:C7"/>
    <mergeCell ref="D6:F6"/>
    <mergeCell ref="G6:G7"/>
    <mergeCell ref="H6:H7"/>
  </mergeCells>
  <printOptions/>
  <pageMargins left="0.984251968503937" right="0.7874015748031497" top="0.1968503937007874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0" hidden="1" customWidth="1"/>
    <col min="8" max="8" width="20.375" style="19" customWidth="1"/>
    <col min="9" max="9" width="0" style="0" hidden="1" customWidth="1"/>
  </cols>
  <sheetData>
    <row r="1" spans="1:8" ht="28.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27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28</v>
      </c>
      <c r="G4" s="8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0</v>
      </c>
      <c r="G8" s="28"/>
      <c r="H8" s="29">
        <v>30</v>
      </c>
      <c r="I8">
        <f aca="true" t="shared" si="0" ref="I8:I13">SUM(30-F8)</f>
        <v>30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8"/>
      <c r="H9" s="29">
        <v>30</v>
      </c>
      <c r="I9">
        <f t="shared" si="0"/>
        <v>30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5</v>
      </c>
      <c r="G10" s="28"/>
      <c r="H10" s="29">
        <v>25</v>
      </c>
      <c r="I10">
        <f t="shared" si="0"/>
        <v>25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8"/>
      <c r="H11" s="29">
        <v>30</v>
      </c>
      <c r="I11">
        <f t="shared" si="0"/>
        <v>30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8"/>
      <c r="H12" s="29">
        <v>30</v>
      </c>
      <c r="I12">
        <f t="shared" si="0"/>
        <v>30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8"/>
      <c r="H13" s="29">
        <v>30</v>
      </c>
      <c r="I13">
        <f t="shared" si="0"/>
        <v>30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1"/>
      <c r="H15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29.2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56</v>
      </c>
    </row>
    <row r="3" spans="1:8" ht="44.25" customHeight="1">
      <c r="A3" s="45" t="s">
        <v>32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33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1</v>
      </c>
      <c r="G8" s="29"/>
      <c r="H8" s="29">
        <v>59</v>
      </c>
      <c r="I8" s="1">
        <f aca="true" t="shared" si="0" ref="I8:I13">SUM(60,-F8)</f>
        <v>59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9"/>
      <c r="H9" s="29">
        <v>60</v>
      </c>
      <c r="I9" s="1">
        <f t="shared" si="0"/>
        <v>60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3</v>
      </c>
      <c r="G10" s="29"/>
      <c r="H10" s="29">
        <v>57</v>
      </c>
      <c r="I10" s="1">
        <f t="shared" si="0"/>
        <v>57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2</v>
      </c>
      <c r="G11" s="29"/>
      <c r="H11" s="29">
        <v>58</v>
      </c>
      <c r="I11" s="1">
        <f t="shared" si="0"/>
        <v>58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60</v>
      </c>
      <c r="I12" s="1">
        <f t="shared" si="0"/>
        <v>60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9"/>
      <c r="H13" s="29">
        <v>60</v>
      </c>
      <c r="I13" s="1">
        <f t="shared" si="0"/>
        <v>60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20"/>
      <c r="H15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27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34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33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0</v>
      </c>
      <c r="G8" s="29"/>
      <c r="H8" s="29">
        <v>60</v>
      </c>
      <c r="I8" s="1">
        <f aca="true" t="shared" si="0" ref="I8:I13">SUM(60,-F8)</f>
        <v>60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9"/>
      <c r="H9" s="29">
        <v>60</v>
      </c>
      <c r="I9" s="1">
        <f t="shared" si="0"/>
        <v>60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1</v>
      </c>
      <c r="G10" s="29"/>
      <c r="H10" s="29">
        <v>59</v>
      </c>
      <c r="I10" s="1">
        <f t="shared" si="0"/>
        <v>59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9"/>
      <c r="H11" s="29">
        <v>60</v>
      </c>
      <c r="I11" s="1">
        <f t="shared" si="0"/>
        <v>60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60</v>
      </c>
      <c r="I12" s="1">
        <f t="shared" si="0"/>
        <v>60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9"/>
      <c r="H13" s="29">
        <v>60</v>
      </c>
      <c r="I13" s="1">
        <f t="shared" si="0"/>
        <v>60</v>
      </c>
    </row>
    <row r="14" spans="1:8" ht="15">
      <c r="A14" s="1" t="s">
        <v>30</v>
      </c>
      <c r="B14" s="1"/>
      <c r="C14" s="20"/>
      <c r="D14" s="1"/>
      <c r="E14" s="2"/>
      <c r="F14" s="20"/>
      <c r="G14" s="20"/>
      <c r="H14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0" hidden="1" customWidth="1"/>
    <col min="8" max="8" width="20.375" style="19" customWidth="1"/>
    <col min="9" max="9" width="0" style="0" hidden="1" customWidth="1"/>
  </cols>
  <sheetData>
    <row r="1" spans="1:8" ht="30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35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57</v>
      </c>
      <c r="G4" s="8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2</v>
      </c>
      <c r="G8" s="28"/>
      <c r="H8" s="29">
        <v>28</v>
      </c>
      <c r="I8" s="1">
        <f aca="true" t="shared" si="0" ref="I8:I13">SUM(30,-F8)</f>
        <v>28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8"/>
      <c r="H9" s="29">
        <v>30</v>
      </c>
      <c r="I9" s="1">
        <f t="shared" si="0"/>
        <v>30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0</v>
      </c>
      <c r="G10" s="28"/>
      <c r="H10" s="29">
        <v>30</v>
      </c>
      <c r="I10" s="1">
        <f t="shared" si="0"/>
        <v>30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8"/>
      <c r="H11" s="29">
        <v>30</v>
      </c>
      <c r="I11" s="1">
        <f t="shared" si="0"/>
        <v>30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8"/>
      <c r="H12" s="29">
        <v>30</v>
      </c>
      <c r="I12" s="1">
        <f t="shared" si="0"/>
        <v>30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5</v>
      </c>
      <c r="G13" s="28"/>
      <c r="H13" s="29">
        <v>25</v>
      </c>
      <c r="I13" s="1">
        <f t="shared" si="0"/>
        <v>25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1"/>
      <c r="H15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29.2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55</v>
      </c>
    </row>
    <row r="3" spans="1:8" ht="44.25" customHeight="1">
      <c r="A3" s="45" t="s">
        <v>36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52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0</v>
      </c>
      <c r="G8" s="29"/>
      <c r="H8" s="29">
        <v>70</v>
      </c>
      <c r="I8" s="1">
        <f aca="true" t="shared" si="0" ref="I8:I13">SUM(70,-F8)</f>
        <v>70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3</v>
      </c>
      <c r="G9" s="29"/>
      <c r="H9" s="29">
        <v>67</v>
      </c>
      <c r="I9" s="1">
        <f t="shared" si="0"/>
        <v>67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3</v>
      </c>
      <c r="G10" s="29"/>
      <c r="H10" s="29">
        <v>67</v>
      </c>
      <c r="I10" s="1">
        <f t="shared" si="0"/>
        <v>67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3</v>
      </c>
      <c r="G11" s="29"/>
      <c r="H11" s="29">
        <v>67</v>
      </c>
      <c r="I11" s="1">
        <f t="shared" si="0"/>
        <v>67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70</v>
      </c>
      <c r="I12" s="1">
        <f t="shared" si="0"/>
        <v>70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30</v>
      </c>
      <c r="G13" s="29"/>
      <c r="H13" s="29">
        <v>40</v>
      </c>
      <c r="I13" s="1">
        <f t="shared" si="0"/>
        <v>40</v>
      </c>
    </row>
    <row r="14" spans="1:8" ht="15">
      <c r="A14" s="1" t="s">
        <v>30</v>
      </c>
      <c r="B14" s="1"/>
      <c r="C14" s="20"/>
      <c r="D14" s="1"/>
      <c r="E14" s="2"/>
      <c r="F14" s="20"/>
      <c r="G14" s="20"/>
      <c r="H14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H1"/>
    </sheetView>
  </sheetViews>
  <sheetFormatPr defaultColWidth="9.00390625" defaultRowHeight="12.75"/>
  <cols>
    <col min="2" max="2" width="20.25390625" style="0" bestFit="1" customWidth="1"/>
    <col min="3" max="3" width="9.125" style="19" customWidth="1"/>
    <col min="4" max="4" width="21.00390625" style="0" bestFit="1" customWidth="1"/>
    <col min="5" max="5" width="23.125" style="0" customWidth="1"/>
    <col min="6" max="6" width="16.00390625" style="19" customWidth="1"/>
    <col min="7" max="7" width="17.875" style="19" hidden="1" customWidth="1"/>
    <col min="8" max="8" width="20.375" style="19" customWidth="1"/>
    <col min="9" max="9" width="0" style="0" hidden="1" customWidth="1"/>
  </cols>
  <sheetData>
    <row r="1" spans="1:8" ht="30.75" customHeight="1">
      <c r="A1" s="44" t="str">
        <f>регистрация!A1</f>
        <v>64-е городское первенство по туризму среди учащихся образовательныхучреждений г. Москвы
Соревнования "ЗИМА 2009" по виду горный туризм</v>
      </c>
      <c r="B1" s="44"/>
      <c r="C1" s="44"/>
      <c r="D1" s="44"/>
      <c r="E1" s="44"/>
      <c r="F1" s="44"/>
      <c r="G1" s="44"/>
      <c r="H1" s="44"/>
    </row>
    <row r="2" ht="18">
      <c r="H2" s="32" t="s">
        <v>56</v>
      </c>
    </row>
    <row r="3" spans="1:8" ht="44.25" customHeight="1">
      <c r="A3" s="45" t="s">
        <v>38</v>
      </c>
      <c r="B3" s="45"/>
      <c r="C3" s="45"/>
      <c r="D3" s="45"/>
      <c r="E3" s="45"/>
      <c r="F3" s="45"/>
      <c r="G3" s="45"/>
      <c r="H3" s="45"/>
    </row>
    <row r="4" spans="1:8" ht="34.5" customHeight="1">
      <c r="A4" s="8"/>
      <c r="B4" s="8"/>
      <c r="C4" s="9"/>
      <c r="D4" s="8"/>
      <c r="F4" s="9" t="s">
        <v>58</v>
      </c>
      <c r="G4" s="9"/>
      <c r="H4" s="9"/>
    </row>
    <row r="5" ht="18.75" customHeight="1"/>
    <row r="6" spans="1:8" ht="15.75" customHeight="1">
      <c r="A6" s="42" t="s">
        <v>0</v>
      </c>
      <c r="B6" s="42" t="s">
        <v>1</v>
      </c>
      <c r="C6" s="42" t="s">
        <v>5</v>
      </c>
      <c r="D6" s="42" t="s">
        <v>6</v>
      </c>
      <c r="E6" s="42" t="s">
        <v>2</v>
      </c>
      <c r="F6" s="42" t="s">
        <v>25</v>
      </c>
      <c r="G6" s="42" t="s">
        <v>31</v>
      </c>
      <c r="H6" s="42" t="s">
        <v>29</v>
      </c>
    </row>
    <row r="7" spans="1:8" ht="15.75" customHeight="1">
      <c r="A7" s="43"/>
      <c r="B7" s="43"/>
      <c r="C7" s="43"/>
      <c r="D7" s="43"/>
      <c r="E7" s="43"/>
      <c r="F7" s="43"/>
      <c r="G7" s="43"/>
      <c r="H7" s="43"/>
    </row>
    <row r="8" spans="1:9" ht="18" customHeight="1">
      <c r="A8" s="4">
        <v>1</v>
      </c>
      <c r="B8" s="27" t="str">
        <f>(регистрация!B8)</f>
        <v>Преображение - 2</v>
      </c>
      <c r="C8" s="31" t="str">
        <f>(регистрация!C8)</f>
        <v>СЗ</v>
      </c>
      <c r="D8" s="27" t="str">
        <f>(регистрация!D8)</f>
        <v>ЦВР "Синяя Птица"</v>
      </c>
      <c r="E8" s="27" t="str">
        <f>(регистрация!E8)</f>
        <v>Сергиевская Н.П.</v>
      </c>
      <c r="F8" s="29">
        <v>80</v>
      </c>
      <c r="G8" s="29"/>
      <c r="H8" s="29">
        <v>0</v>
      </c>
      <c r="I8" s="1">
        <f aca="true" t="shared" si="0" ref="I8:I13">SUM(80,-F8)</f>
        <v>0</v>
      </c>
    </row>
    <row r="9" spans="1:9" ht="18" customHeight="1">
      <c r="A9" s="4">
        <v>2</v>
      </c>
      <c r="B9" s="27" t="str">
        <f>(регистрация!B9)</f>
        <v>Муми-тролль</v>
      </c>
      <c r="C9" s="31" t="str">
        <f>(регистрация!C9)</f>
        <v>СЗ</v>
      </c>
      <c r="D9" s="27" t="str">
        <f>(регистрация!D9)</f>
        <v>ЦВР "Синяя Птица"</v>
      </c>
      <c r="E9" s="27" t="str">
        <f>(регистрация!E9)</f>
        <v>Грачёв Д.А.</v>
      </c>
      <c r="F9" s="29">
        <v>0</v>
      </c>
      <c r="G9" s="29"/>
      <c r="H9" s="29">
        <v>80</v>
      </c>
      <c r="I9" s="1">
        <f t="shared" si="0"/>
        <v>80</v>
      </c>
    </row>
    <row r="10" spans="1:9" ht="18" customHeight="1">
      <c r="A10" s="4">
        <v>3</v>
      </c>
      <c r="B10" s="27" t="str">
        <f>(регистрация!B10)</f>
        <v>Зеленоградский</v>
      </c>
      <c r="C10" s="31" t="str">
        <f>(регистрация!C10)</f>
        <v>Зел.</v>
      </c>
      <c r="D10" s="27" t="str">
        <f>(регистрация!D10)</f>
        <v>ДТМиМ</v>
      </c>
      <c r="E10" s="27" t="str">
        <f>(регистрация!E10)</f>
        <v>Панов Д.М.</v>
      </c>
      <c r="F10" s="29">
        <v>6</v>
      </c>
      <c r="G10" s="29"/>
      <c r="H10" s="29">
        <v>74</v>
      </c>
      <c r="I10" s="1">
        <f t="shared" si="0"/>
        <v>74</v>
      </c>
    </row>
    <row r="11" spans="1:9" ht="18" customHeight="1">
      <c r="A11" s="4">
        <v>4</v>
      </c>
      <c r="B11" s="27" t="str">
        <f>(регистрация!B11)</f>
        <v>ГУ - 2</v>
      </c>
      <c r="C11" s="31" t="str">
        <f>(регистрация!C11)</f>
        <v>СЗ</v>
      </c>
      <c r="D11" s="27" t="str">
        <f>(регистрация!D11)</f>
        <v>ДТДМ "Хорошёво"</v>
      </c>
      <c r="E11" s="27" t="str">
        <f>(регистрация!E11)</f>
        <v>Ермилов А.М.</v>
      </c>
      <c r="F11" s="29">
        <v>0</v>
      </c>
      <c r="G11" s="29"/>
      <c r="H11" s="29">
        <v>80</v>
      </c>
      <c r="I11" s="1">
        <f t="shared" si="0"/>
        <v>80</v>
      </c>
    </row>
    <row r="12" spans="1:9" ht="18" customHeight="1">
      <c r="A12" s="4">
        <v>5</v>
      </c>
      <c r="B12" s="27" t="str">
        <f>(регистрация!B12)</f>
        <v>ГУ-3</v>
      </c>
      <c r="C12" s="31" t="str">
        <f>(регистрация!C12)</f>
        <v>СЗ</v>
      </c>
      <c r="D12" s="27" t="str">
        <f>(регистрация!D12)</f>
        <v>ДТДМ "Хорошёво"</v>
      </c>
      <c r="E12" s="27" t="str">
        <f>(регистрация!E12)</f>
        <v>Щербина А.А.</v>
      </c>
      <c r="F12" s="29">
        <v>0</v>
      </c>
      <c r="G12" s="29"/>
      <c r="H12" s="29">
        <v>80</v>
      </c>
      <c r="I12" s="1">
        <f t="shared" si="0"/>
        <v>80</v>
      </c>
    </row>
    <row r="13" spans="1:9" ht="18" customHeight="1">
      <c r="A13" s="4">
        <v>6</v>
      </c>
      <c r="B13" s="27" t="str">
        <f>(регистрация!B13)</f>
        <v>Вектор - 2</v>
      </c>
      <c r="C13" s="31" t="str">
        <f>(регистрация!C13)</f>
        <v>ЮВ</v>
      </c>
      <c r="D13" s="27" t="str">
        <f>(регистрация!D13)</f>
        <v>ДТ "Жулебино"</v>
      </c>
      <c r="E13" s="27" t="str">
        <f>(регистрация!E13)</f>
        <v>Мокрушин С.А.</v>
      </c>
      <c r="F13" s="29">
        <v>0</v>
      </c>
      <c r="G13" s="29"/>
      <c r="H13" s="29">
        <v>80</v>
      </c>
      <c r="I13" s="1">
        <f t="shared" si="0"/>
        <v>80</v>
      </c>
    </row>
    <row r="14" ht="12.75">
      <c r="E14" s="11"/>
    </row>
    <row r="15" spans="1:8" ht="15">
      <c r="A15" s="1" t="s">
        <v>30</v>
      </c>
      <c r="B15" s="1"/>
      <c r="C15" s="20"/>
      <c r="D15" s="1"/>
      <c r="E15" s="2"/>
      <c r="F15" s="20"/>
      <c r="G15" s="20"/>
      <c r="H15" s="20"/>
    </row>
  </sheetData>
  <mergeCells count="10">
    <mergeCell ref="A1:H1"/>
    <mergeCell ref="F6:F7"/>
    <mergeCell ref="H6:H7"/>
    <mergeCell ref="A3:H3"/>
    <mergeCell ref="D6:D7"/>
    <mergeCell ref="E6:E7"/>
    <mergeCell ref="A6:A7"/>
    <mergeCell ref="B6:B7"/>
    <mergeCell ref="C6:C7"/>
    <mergeCell ref="G6:G7"/>
  </mergeCells>
  <printOptions/>
  <pageMargins left="1.1811023622047245" right="0.3937007874015748" top="0.1968503937007874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</dc:creator>
  <cp:keywords/>
  <dc:description/>
  <cp:lastModifiedBy>Наталия Парамонова</cp:lastModifiedBy>
  <cp:lastPrinted>2009-02-28T17:58:20Z</cp:lastPrinted>
  <dcterms:created xsi:type="dcterms:W3CDTF">2005-03-21T17:24:02Z</dcterms:created>
  <dcterms:modified xsi:type="dcterms:W3CDTF">2009-03-02T18:51:46Z</dcterms:modified>
  <cp:category/>
  <cp:version/>
  <cp:contentType/>
  <cp:contentStatus/>
</cp:coreProperties>
</file>