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535" tabRatio="750" firstSheet="2" activeTab="2"/>
  </bookViews>
  <sheets>
    <sheet name="Старт.прот." sheetId="1" r:id="rId1"/>
    <sheet name="Манд ком" sheetId="2" r:id="rId2"/>
    <sheet name="Итоговый" sheetId="3" r:id="rId3"/>
    <sheet name="Связки А" sheetId="4" r:id="rId4"/>
    <sheet name="Связки Б" sheetId="5" r:id="rId5"/>
    <sheet name="Связки В" sheetId="6" r:id="rId6"/>
    <sheet name="Связки ком" sheetId="7" r:id="rId7"/>
    <sheet name="ТГТ-команда" sheetId="8" r:id="rId8"/>
    <sheet name="Медицина" sheetId="9" r:id="rId9"/>
    <sheet name="Маршрут" sheetId="10" r:id="rId10"/>
    <sheet name="ПСР" sheetId="11" r:id="rId11"/>
  </sheets>
  <definedNames/>
  <calcPr fullCalcOnLoad="1"/>
</workbook>
</file>

<file path=xl/sharedStrings.xml><?xml version="1.0" encoding="utf-8"?>
<sst xmlns="http://schemas.openxmlformats.org/spreadsheetml/2006/main" count="1052" uniqueCount="311">
  <si>
    <t>№ п/п</t>
  </si>
  <si>
    <t>Округ</t>
  </si>
  <si>
    <t>Учреждение</t>
  </si>
  <si>
    <t>Руководитель</t>
  </si>
  <si>
    <t>Класс команды</t>
  </si>
  <si>
    <t>№ команды</t>
  </si>
  <si>
    <t>ИТОГОВЫЙ результат</t>
  </si>
  <si>
    <t>ПРОТОКОЛ МАНДАТНОЙ КОМИССИИ</t>
  </si>
  <si>
    <t>ГОРНЫЙ ТУРИЗМ</t>
  </si>
  <si>
    <t>Итоговый протокол соревнований</t>
  </si>
  <si>
    <t>Из них ЮНОШЕЙ</t>
  </si>
  <si>
    <t>Всего УЧАСТНИКОВ</t>
  </si>
  <si>
    <t>Из них ДЕВУШЕК</t>
  </si>
  <si>
    <t>Состав команды</t>
  </si>
  <si>
    <t>РУКОВОДИТЕЛЙ</t>
  </si>
  <si>
    <t>ОБЩИЙ СОСТАВ</t>
  </si>
  <si>
    <t>66 Первенство по туризму среди обучающихся государственных образовательных учреждений системы Департамента образования города Москвы</t>
  </si>
  <si>
    <t>Итоговый протокол соревнований по виду:</t>
  </si>
  <si>
    <t>ТЕХНИКА ГОРНОГО ТУРИЗМА (дистанция связок)</t>
  </si>
  <si>
    <t>Этап -1</t>
  </si>
  <si>
    <t>Этап -2</t>
  </si>
  <si>
    <t>Этап -3</t>
  </si>
  <si>
    <t>Этап -4</t>
  </si>
  <si>
    <t>Этап -5</t>
  </si>
  <si>
    <t>Этап -6</t>
  </si>
  <si>
    <t>Временной штраф</t>
  </si>
  <si>
    <t>Блок-1</t>
  </si>
  <si>
    <t>Блок-2</t>
  </si>
  <si>
    <t>Блок-3</t>
  </si>
  <si>
    <t>Подъем свободным лазанием</t>
  </si>
  <si>
    <t>Спуск с наведением перил …</t>
  </si>
  <si>
    <t>Дистанция уровня "А"</t>
  </si>
  <si>
    <t>№ связки</t>
  </si>
  <si>
    <t>Место на дистанции</t>
  </si>
  <si>
    <t>Состав связки</t>
  </si>
  <si>
    <t>Уровень дистанции</t>
  </si>
  <si>
    <t>Дистанция уровня "Б"</t>
  </si>
  <si>
    <t>Дистанция уровня "В"</t>
  </si>
  <si>
    <t>Спуск с наведением перил</t>
  </si>
  <si>
    <t>Подъем по скальному склону…</t>
  </si>
  <si>
    <t>Спуск по судейским перилам…</t>
  </si>
  <si>
    <t>Блок-4</t>
  </si>
  <si>
    <t>Этап-4</t>
  </si>
  <si>
    <t>Командные результаты</t>
  </si>
  <si>
    <t>Этап-1</t>
  </si>
  <si>
    <t>Этап-2</t>
  </si>
  <si>
    <t>Этап-3</t>
  </si>
  <si>
    <t>Этап-5</t>
  </si>
  <si>
    <t>Этап-6</t>
  </si>
  <si>
    <t>Этап-7</t>
  </si>
  <si>
    <t>Этап-8</t>
  </si>
  <si>
    <t>Этап-9</t>
  </si>
  <si>
    <t xml:space="preserve">Итоговый результат </t>
  </si>
  <si>
    <t>Место</t>
  </si>
  <si>
    <t>Тактический штраф</t>
  </si>
  <si>
    <t>ТЕХНИКА ГОРНОГО ТУРИЗМА (командная дистанция)</t>
  </si>
  <si>
    <t>Заместитель</t>
  </si>
  <si>
    <t>Полные имена</t>
  </si>
  <si>
    <t>Выполнение требований проверки на местности</t>
  </si>
  <si>
    <t>Сумма баллов команды        (по двум лучшим связкам)</t>
  </si>
  <si>
    <t>Главный судья вида</t>
  </si>
  <si>
    <t>Главный секретарь</t>
  </si>
  <si>
    <t>М.В. Чистякова</t>
  </si>
  <si>
    <t>ОКАЗАНИЕ ДОВРАЧЕБНОЙ ПОМОЩИ</t>
  </si>
  <si>
    <t>Осмотр</t>
  </si>
  <si>
    <t>Перемещение в безопасное место</t>
  </si>
  <si>
    <t>Обработка раны</t>
  </si>
  <si>
    <t>Наложение повязки</t>
  </si>
  <si>
    <t>Охлаждение ожоговой поверхности</t>
  </si>
  <si>
    <t>Наложение шины</t>
  </si>
  <si>
    <t>Обезболивание</t>
  </si>
  <si>
    <t>Изготовление носилок</t>
  </si>
  <si>
    <t>Транспортировка пострадавшего</t>
  </si>
  <si>
    <t xml:space="preserve">Общие нарушения </t>
  </si>
  <si>
    <t>Максимальная оценка этапа</t>
  </si>
  <si>
    <t>Штрафы за допущенные ошибки и нарушения</t>
  </si>
  <si>
    <t>ЗАЩИТА МАРШРУТА ЗАЧЕТНОГО ПОХОДА</t>
  </si>
  <si>
    <t>Тест</t>
  </si>
  <si>
    <t>Презентация маршрута</t>
  </si>
  <si>
    <t>Премиальные баллы за презентацию</t>
  </si>
  <si>
    <t>Задача-1</t>
  </si>
  <si>
    <t>Задача-2</t>
  </si>
  <si>
    <t>Премиальные баллы за задачи</t>
  </si>
  <si>
    <t>Баллы за выполнение заданий</t>
  </si>
  <si>
    <t>ПОИСКОВО-СПАСАТЕЛЬНЫЕ РАБОТЫ</t>
  </si>
  <si>
    <t>Пакет-2</t>
  </si>
  <si>
    <t>Блок-5</t>
  </si>
  <si>
    <t>ЗАО</t>
  </si>
  <si>
    <t>СЗАО</t>
  </si>
  <si>
    <t>Зел</t>
  </si>
  <si>
    <t>ЮВАО</t>
  </si>
  <si>
    <t>Мичурин Д.В.</t>
  </si>
  <si>
    <t>Жаров А. В.</t>
  </si>
  <si>
    <t>Чистякова М. В.</t>
  </si>
  <si>
    <t>Родина О. В.</t>
  </si>
  <si>
    <t>Сергиевская Н.П.</t>
  </si>
  <si>
    <t>1 к.с.</t>
  </si>
  <si>
    <t>ДДТ "Кунцево"</t>
  </si>
  <si>
    <t>ДТДМ "Хорошево"</t>
  </si>
  <si>
    <t>ЦВР "Синяя птица"</t>
  </si>
  <si>
    <t>Сумма баллов блока-1</t>
  </si>
  <si>
    <t>Сумма баллов блока-2</t>
  </si>
  <si>
    <t>Сумма баллов блока-3</t>
  </si>
  <si>
    <t>Сумма баллов блока-4</t>
  </si>
  <si>
    <t>Выполнение требований проверки на местности командой</t>
  </si>
  <si>
    <t>Время старта</t>
  </si>
  <si>
    <t>№ забега</t>
  </si>
  <si>
    <t>Стартовый номер</t>
  </si>
  <si>
    <t>Стартовый протокол соревнований</t>
  </si>
  <si>
    <t>ТГТ "Командная дистанция"</t>
  </si>
  <si>
    <t>итоговый протокол соревнований</t>
  </si>
  <si>
    <t>Последовательность действий</t>
  </si>
  <si>
    <t>ПРЕДВАРИТЕЛЬНЫЙ ПРОТОКОЛ.    ПОДАЧА ПРОТЕСТОВ ДО 22.00</t>
  </si>
  <si>
    <t>I к.с.</t>
  </si>
  <si>
    <t xml:space="preserve"> соревнований первого этапа Первенства</t>
  </si>
  <si>
    <t>медицина</t>
  </si>
  <si>
    <t>защита маршрута</t>
  </si>
  <si>
    <t>ПСР</t>
  </si>
  <si>
    <t>Сумма баллов</t>
  </si>
  <si>
    <t>Очки в зачет 1 этапа Первенства</t>
  </si>
  <si>
    <t>Примечание</t>
  </si>
  <si>
    <t>Предварительный протокол. Подача протестов до 07:00 (09.05.2011)</t>
  </si>
  <si>
    <t>ТГТ (командная дистанция)</t>
  </si>
  <si>
    <t>ТГТ (дистанция связок)</t>
  </si>
  <si>
    <t>Главный судья соревнований</t>
  </si>
  <si>
    <t>А.В. Щербина</t>
  </si>
  <si>
    <t>Итоговый протокол</t>
  </si>
  <si>
    <r>
      <t xml:space="preserve">по виду  </t>
    </r>
    <r>
      <rPr>
        <b/>
        <sz val="16"/>
        <color indexed="8"/>
        <rFont val="Calibri"/>
        <family val="2"/>
      </rPr>
      <t>"ГОРНЫЙ ТУРИЗМ"</t>
    </r>
  </si>
  <si>
    <t>Комаров М.Н.</t>
  </si>
  <si>
    <t>Щербина А.В.</t>
  </si>
  <si>
    <t xml:space="preserve">ДТДиМ </t>
  </si>
  <si>
    <t>Мещеряков А.А.</t>
  </si>
  <si>
    <t>Волкова П.В.</t>
  </si>
  <si>
    <t>ЦО № 2045</t>
  </si>
  <si>
    <t>ЦО № 1840</t>
  </si>
  <si>
    <t>ЦАО</t>
  </si>
  <si>
    <t>Шупта Д.Г.</t>
  </si>
  <si>
    <t>Саратовкин А.Ю.</t>
  </si>
  <si>
    <t>ЦРТДиЮ "Жулебино"</t>
  </si>
  <si>
    <t>ДТДиМ</t>
  </si>
  <si>
    <t>Белкина С.В.</t>
  </si>
  <si>
    <t>Ермилов А.М.</t>
  </si>
  <si>
    <t>гор</t>
  </si>
  <si>
    <t>МосгорСЮТур</t>
  </si>
  <si>
    <t>2-4 к.с.</t>
  </si>
  <si>
    <t>Траверс склона с самостраховкой альпенштоком</t>
  </si>
  <si>
    <t>Траверс скального склона</t>
  </si>
  <si>
    <t xml:space="preserve"> </t>
  </si>
  <si>
    <t>67 Первенство по туризму среди обучающихся государственных образовательных учреждений системы Департамента образования города Москвы</t>
  </si>
  <si>
    <t>Главный секретарь вида</t>
  </si>
  <si>
    <t>Дисциплинарный штраф</t>
  </si>
  <si>
    <t>Сумма баллов в зачет Первенства</t>
  </si>
  <si>
    <t>68 Первенство по туризму среди обучающихся государственных образовательных учреждений системы  Департамента образования города Москвы</t>
  </si>
  <si>
    <t>68 Первенство по туризму среди обучающихся государственных образовательных учреждений системы                                                                                                                                                       Департамента образования города Москвы</t>
  </si>
  <si>
    <t>К.А. Гальченко</t>
  </si>
  <si>
    <t>68 первенство по туризму среди обучающихся государственных образовательных учреждений системы Департамента образования города Москвы</t>
  </si>
  <si>
    <t>68 Первенство по туризму среди обучающихся государственных образовательных учреждений
 системы Департамента образования города Москвы</t>
  </si>
  <si>
    <t>В.В. Шашкин</t>
  </si>
  <si>
    <t>Н.В. Стыцына</t>
  </si>
  <si>
    <t>А.М. Ермилов</t>
  </si>
  <si>
    <t>В.А. Бардашев</t>
  </si>
  <si>
    <t>II-III к.с.</t>
  </si>
  <si>
    <t>СЗ</t>
  </si>
  <si>
    <t>Ц</t>
  </si>
  <si>
    <t>ДТДМ "Неоткрытые острова"</t>
  </si>
  <si>
    <t>ЦВР                       "Синяя птица"</t>
  </si>
  <si>
    <t>Пуушкинский лицей № 1500</t>
  </si>
  <si>
    <t>Шашкин В.В.</t>
  </si>
  <si>
    <t>Сергиевская Я.Е.</t>
  </si>
  <si>
    <t>Головина Ю.С.</t>
  </si>
  <si>
    <t>Савельев С.С.</t>
  </si>
  <si>
    <t>ЦВР                  "Синяя птица"</t>
  </si>
  <si>
    <t>ДЮЦ "Восток"</t>
  </si>
  <si>
    <t>Чурзин П.Н.</t>
  </si>
  <si>
    <t>Смирнова Т.В.</t>
  </si>
  <si>
    <t>Жаров А.В.</t>
  </si>
  <si>
    <t>Зайцева А.И.</t>
  </si>
  <si>
    <t>Назин Никита              Куряков Владимир</t>
  </si>
  <si>
    <t>104-1</t>
  </si>
  <si>
    <t>Никешин Юрий Анисимова Екатерина</t>
  </si>
  <si>
    <t>105-1</t>
  </si>
  <si>
    <t>Савельев. С.С.</t>
  </si>
  <si>
    <t>Овчаров Дмитрий Быкова Анна</t>
  </si>
  <si>
    <t>103-2</t>
  </si>
  <si>
    <t>Антоненко Александр Ушаков Иван</t>
  </si>
  <si>
    <t>101-1</t>
  </si>
  <si>
    <t>Сусов Даниил           Басова Анна</t>
  </si>
  <si>
    <t>104-2</t>
  </si>
  <si>
    <t>105-2</t>
  </si>
  <si>
    <t>Климаков Николай Чапоров Иван</t>
  </si>
  <si>
    <t>103-3</t>
  </si>
  <si>
    <t>Румянцева Елизавета Курочкина Анастасия</t>
  </si>
  <si>
    <t>101-2</t>
  </si>
  <si>
    <t>Зайцев Егор   Вабищевич Екатерина</t>
  </si>
  <si>
    <t>104-3</t>
  </si>
  <si>
    <t>105-3</t>
  </si>
  <si>
    <t>Репкина Оксана Скобцов Антон</t>
  </si>
  <si>
    <t>Пушкинский лицей № 1500</t>
  </si>
  <si>
    <t>ЦВР                    "Синяя птица"</t>
  </si>
  <si>
    <t>Иванов Кирилл Силаев Владимир</t>
  </si>
  <si>
    <t>205-1</t>
  </si>
  <si>
    <t>Островский Сергей  Камышанова Наталья</t>
  </si>
  <si>
    <t>201-1</t>
  </si>
  <si>
    <t>Гребенщиков Иван Санцов Михаил</t>
  </si>
  <si>
    <t>204-1</t>
  </si>
  <si>
    <t>Москаленко Виктор Кульчицкий Никита</t>
  </si>
  <si>
    <t>206-1</t>
  </si>
  <si>
    <t>Шнайдер Алексей Усанова Олеся</t>
  </si>
  <si>
    <t>Морозова Анастасия Гребенщикова Ирина</t>
  </si>
  <si>
    <t>204-2</t>
  </si>
  <si>
    <t>ЦВР          "Синяя птица"</t>
  </si>
  <si>
    <t>Баранов Никита Головин Иван</t>
  </si>
  <si>
    <t>102-1</t>
  </si>
  <si>
    <t>Тучков Даниил Кириченко Антон</t>
  </si>
  <si>
    <t>202-1</t>
  </si>
  <si>
    <t>Тимохин Степан      Иванова Ольга</t>
  </si>
  <si>
    <t>203-1</t>
  </si>
  <si>
    <t>Терентьев Иван  Бойкова Наталья</t>
  </si>
  <si>
    <t>205-3</t>
  </si>
  <si>
    <t>Яркова Анна         Злобин Дмитрий</t>
  </si>
  <si>
    <t>206-2</t>
  </si>
  <si>
    <t>Кузнецова Анастасия Малинкина Екатерина</t>
  </si>
  <si>
    <t>204-3</t>
  </si>
  <si>
    <t>Щербина Сергей Обыденников Ярослав</t>
  </si>
  <si>
    <t>101-3</t>
  </si>
  <si>
    <t>202-2</t>
  </si>
  <si>
    <t>Мещерякова Екатерина Рэй Анастасия</t>
  </si>
  <si>
    <t>203-2</t>
  </si>
  <si>
    <t>Родионов Дмитрий Кузьмина Екатерина</t>
  </si>
  <si>
    <t>205-2</t>
  </si>
  <si>
    <t>Серебряная Екатерина Кондрашев Константин</t>
  </si>
  <si>
    <t>206-3</t>
  </si>
  <si>
    <t>Волков Павел    Маркова Софья</t>
  </si>
  <si>
    <t>201-3</t>
  </si>
  <si>
    <t>Савцов Артем       Шишов Даниил</t>
  </si>
  <si>
    <t>103-1</t>
  </si>
  <si>
    <t>202-3</t>
  </si>
  <si>
    <t>Богданец Даниил Иванова Анна</t>
  </si>
  <si>
    <t>203-3</t>
  </si>
  <si>
    <t>Апраксин Иван       Попов Иван</t>
  </si>
  <si>
    <t>102-2</t>
  </si>
  <si>
    <t>ЦВР            "Синяя птица"</t>
  </si>
  <si>
    <t>Навесная переправа</t>
  </si>
  <si>
    <t>Сумма баллов блока-6</t>
  </si>
  <si>
    <t>Длинная навесная переправа</t>
  </si>
  <si>
    <t>Спуск с организацией перил..</t>
  </si>
  <si>
    <t>Подъем свободным лазаньем</t>
  </si>
  <si>
    <t>Траверс</t>
  </si>
  <si>
    <t>Подъем по судейским перилам..</t>
  </si>
  <si>
    <t>Длинная навесная переправа с подъемом..</t>
  </si>
  <si>
    <t>Спуск маятником..</t>
  </si>
  <si>
    <t>Спуск маятником с наведением..</t>
  </si>
  <si>
    <t>102-3</t>
  </si>
  <si>
    <t>ГБОУ Зел.ДТДМ</t>
  </si>
  <si>
    <t>+</t>
  </si>
  <si>
    <t>-</t>
  </si>
  <si>
    <t>Васильков Илья Миненко Ирина</t>
  </si>
  <si>
    <t>Кривошеенко Надежда  Абдулаева Екатерина</t>
  </si>
  <si>
    <t>В</t>
  </si>
  <si>
    <t>Б</t>
  </si>
  <si>
    <t>ГБОУ Зел ДТДМ</t>
  </si>
  <si>
    <t>ЦВР         "Синяя птица"</t>
  </si>
  <si>
    <t>201-2</t>
  </si>
  <si>
    <t>А</t>
  </si>
  <si>
    <t>Малин Игорь     Душатин Дмитрий</t>
  </si>
  <si>
    <t>Кириченко Артём Фролов Вячеслав</t>
  </si>
  <si>
    <t>ЦВР  "Синяя птица"</t>
  </si>
  <si>
    <t>ЦВР     "Синяя птица"</t>
  </si>
  <si>
    <t>Забег</t>
  </si>
  <si>
    <t>Пауканы/Букашки</t>
  </si>
  <si>
    <t>Бонусное КП-29</t>
  </si>
  <si>
    <t>Бобер, выдыхай</t>
  </si>
  <si>
    <t>Лесная прогулка</t>
  </si>
  <si>
    <t>Бонусное КП-23</t>
  </si>
  <si>
    <t>Легкий спуск</t>
  </si>
  <si>
    <t>Бонусное КП-12</t>
  </si>
  <si>
    <t>Пакет-3</t>
  </si>
  <si>
    <t>Фотографии-1</t>
  </si>
  <si>
    <t>Походная аптечка</t>
  </si>
  <si>
    <t>Шашлыки</t>
  </si>
  <si>
    <t>Плато Путорана</t>
  </si>
  <si>
    <t>Совещание</t>
  </si>
  <si>
    <t>Черепашонок</t>
  </si>
  <si>
    <t>Осциллятор</t>
  </si>
  <si>
    <t>Дятел</t>
  </si>
  <si>
    <t>Завтрак</t>
  </si>
  <si>
    <t>Выбег</t>
  </si>
  <si>
    <t>Бонусное КП-18</t>
  </si>
  <si>
    <t>Эквилибриум</t>
  </si>
  <si>
    <t>Рояль в кустах</t>
  </si>
  <si>
    <t>Бонусное КП-11</t>
  </si>
  <si>
    <t>Выжившие</t>
  </si>
  <si>
    <t>Красный крест</t>
  </si>
  <si>
    <t>Осталось немного</t>
  </si>
  <si>
    <t>Фотографии-2</t>
  </si>
  <si>
    <t>Баллы в общий зачет *</t>
  </si>
  <si>
    <t>* - Понижающий коэффициент вида ПСР -</t>
  </si>
  <si>
    <t>68 Первенство по туризму среди обучающихся государственных образовательных учреждений системы                                                                                                                                                                                     Департамента образования города Москвы</t>
  </si>
  <si>
    <t>Л.М. Постовский</t>
  </si>
  <si>
    <t>Форс-мажор</t>
  </si>
  <si>
    <t>Предварительный протокол соревнований по виду:</t>
  </si>
  <si>
    <t>Тур 1 - Марафонский забег</t>
  </si>
  <si>
    <t>Тур 2 - Вечерняя прогулка</t>
  </si>
  <si>
    <r>
      <t>Всего</t>
    </r>
    <r>
      <rPr>
        <b/>
        <sz val="11"/>
        <color indexed="8"/>
        <rFont val="Calibri"/>
        <family val="2"/>
      </rPr>
      <t xml:space="preserve"> за Тур 1</t>
    </r>
  </si>
  <si>
    <r>
      <t>Всего</t>
    </r>
    <r>
      <rPr>
        <b/>
        <sz val="11"/>
        <color indexed="8"/>
        <rFont val="Calibri"/>
        <family val="2"/>
      </rPr>
      <t xml:space="preserve"> за Тур 2</t>
    </r>
  </si>
  <si>
    <r>
      <t>Всего</t>
    </r>
    <r>
      <rPr>
        <b/>
        <sz val="11"/>
        <color indexed="8"/>
        <rFont val="Calibri"/>
        <family val="2"/>
      </rPr>
      <t xml:space="preserve"> за Тур 3</t>
    </r>
  </si>
  <si>
    <t>Тур 3 - Ночная кутерьма</t>
  </si>
  <si>
    <t>Тур 4 - Утренний беспредел</t>
  </si>
  <si>
    <t>Тур 5 - Марафонский выбег</t>
  </si>
  <si>
    <r>
      <t>Всего</t>
    </r>
    <r>
      <rPr>
        <b/>
        <sz val="11"/>
        <color indexed="8"/>
        <rFont val="Calibri"/>
        <family val="2"/>
      </rPr>
      <t xml:space="preserve"> за Тур 4</t>
    </r>
  </si>
  <si>
    <r>
      <t>Всего</t>
    </r>
    <r>
      <rPr>
        <b/>
        <sz val="11"/>
        <color indexed="8"/>
        <rFont val="Calibri"/>
        <family val="2"/>
      </rPr>
      <t xml:space="preserve"> за Тур 5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</si>
</sst>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  <numFmt numFmtId="173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6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2" borderId="32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textRotation="90" wrapText="1"/>
    </xf>
    <xf numFmtId="0" fontId="0" fillId="0" borderId="45" xfId="0" applyFill="1" applyBorder="1" applyAlignment="1">
      <alignment horizontal="center" vertical="center" textRotation="90" wrapText="1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0" fillId="0" borderId="55" xfId="0" applyFill="1" applyBorder="1" applyAlignment="1">
      <alignment horizontal="center" vertical="center" textRotation="90" wrapText="1"/>
    </xf>
    <xf numFmtId="0" fontId="0" fillId="0" borderId="56" xfId="0" applyFill="1" applyBorder="1" applyAlignment="1">
      <alignment horizontal="center" vertical="center" textRotation="90" wrapText="1"/>
    </xf>
    <xf numFmtId="0" fontId="0" fillId="32" borderId="53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5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textRotation="90" wrapText="1"/>
    </xf>
    <xf numFmtId="0" fontId="0" fillId="32" borderId="29" xfId="0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90" wrapText="1"/>
    </xf>
    <xf numFmtId="0" fontId="11" fillId="0" borderId="7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44" fillId="0" borderId="72" xfId="0" applyFont="1" applyBorder="1" applyAlignment="1">
      <alignment/>
    </xf>
    <xf numFmtId="0" fontId="44" fillId="0" borderId="40" xfId="0" applyFont="1" applyBorder="1" applyAlignment="1">
      <alignment/>
    </xf>
    <xf numFmtId="0" fontId="44" fillId="0" borderId="4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 horizontal="center" vertical="center"/>
    </xf>
    <xf numFmtId="164" fontId="0" fillId="32" borderId="62" xfId="0" applyNumberFormat="1" applyFill="1" applyBorder="1" applyAlignment="1">
      <alignment horizontal="center" vertical="center" wrapText="1"/>
    </xf>
    <xf numFmtId="20" fontId="0" fillId="0" borderId="54" xfId="0" applyNumberFormat="1" applyBorder="1" applyAlignment="1">
      <alignment horizontal="center" vertical="center" wrapText="1"/>
    </xf>
    <xf numFmtId="164" fontId="0" fillId="32" borderId="54" xfId="0" applyNumberFormat="1" applyFill="1" applyBorder="1" applyAlignment="1">
      <alignment horizontal="center" vertical="center" wrapText="1"/>
    </xf>
    <xf numFmtId="164" fontId="0" fillId="32" borderId="67" xfId="0" applyNumberFormat="1" applyFill="1" applyBorder="1" applyAlignment="1">
      <alignment horizontal="center" vertical="center" wrapText="1"/>
    </xf>
    <xf numFmtId="164" fontId="0" fillId="32" borderId="21" xfId="0" applyNumberFormat="1" applyFill="1" applyBorder="1" applyAlignment="1">
      <alignment horizontal="center" vertical="center" wrapText="1"/>
    </xf>
    <xf numFmtId="0" fontId="0" fillId="32" borderId="73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2" borderId="52" xfId="0" applyFill="1" applyBorder="1" applyAlignment="1">
      <alignment horizontal="center" vertical="center" wrapText="1"/>
    </xf>
    <xf numFmtId="0" fontId="0" fillId="32" borderId="74" xfId="0" applyFill="1" applyBorder="1" applyAlignment="1">
      <alignment horizontal="center" vertical="center" wrapText="1"/>
    </xf>
    <xf numFmtId="0" fontId="0" fillId="32" borderId="75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7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77" xfId="0" applyFont="1" applyBorder="1" applyAlignment="1">
      <alignment horizontal="center" vertical="center" wrapText="1"/>
    </xf>
    <xf numFmtId="0" fontId="44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 horizontal="center" vertical="center" textRotation="90" wrapText="1"/>
    </xf>
    <xf numFmtId="0" fontId="0" fillId="0" borderId="49" xfId="0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44" fillId="0" borderId="19" xfId="0" applyFont="1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12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0" borderId="68" xfId="0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32" borderId="6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2" xfId="0" applyFill="1" applyBorder="1" applyAlignment="1">
      <alignment horizontal="center" vertical="center" textRotation="90" wrapText="1"/>
    </xf>
    <xf numFmtId="0" fontId="44" fillId="0" borderId="35" xfId="0" applyFont="1" applyFill="1" applyBorder="1" applyAlignment="1">
      <alignment horizontal="center" vertical="center" textRotation="90" wrapText="1"/>
    </xf>
    <xf numFmtId="0" fontId="13" fillId="0" borderId="7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47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80" xfId="0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 wrapText="1"/>
    </xf>
    <xf numFmtId="0" fontId="0" fillId="0" borderId="60" xfId="0" applyBorder="1" applyAlignment="1">
      <alignment/>
    </xf>
    <xf numFmtId="43" fontId="0" fillId="0" borderId="0" xfId="60" applyFont="1" applyAlignment="1">
      <alignment/>
    </xf>
    <xf numFmtId="43" fontId="44" fillId="0" borderId="19" xfId="60" applyFont="1" applyBorder="1" applyAlignment="1">
      <alignment/>
    </xf>
    <xf numFmtId="43" fontId="44" fillId="0" borderId="20" xfId="60" applyFont="1" applyBorder="1" applyAlignment="1">
      <alignment/>
    </xf>
    <xf numFmtId="43" fontId="13" fillId="0" borderId="71" xfId="60" applyFont="1" applyBorder="1" applyAlignment="1">
      <alignment horizontal="center" vertical="center"/>
    </xf>
    <xf numFmtId="43" fontId="13" fillId="0" borderId="36" xfId="60" applyFont="1" applyBorder="1" applyAlignment="1">
      <alignment horizontal="center" vertical="center"/>
    </xf>
    <xf numFmtId="43" fontId="13" fillId="0" borderId="84" xfId="60" applyFont="1" applyBorder="1" applyAlignment="1">
      <alignment horizontal="center" vertical="center"/>
    </xf>
    <xf numFmtId="43" fontId="13" fillId="0" borderId="70" xfId="60" applyFont="1" applyBorder="1" applyAlignment="1">
      <alignment horizontal="center" vertical="center"/>
    </xf>
    <xf numFmtId="43" fontId="13" fillId="0" borderId="37" xfId="6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7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8" xfId="0" applyFill="1" applyBorder="1" applyAlignment="1">
      <alignment horizontal="center" vertical="center" textRotation="90" wrapText="1"/>
    </xf>
    <xf numFmtId="0" fontId="57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textRotation="90" wrapText="1"/>
    </xf>
    <xf numFmtId="0" fontId="0" fillId="0" borderId="86" xfId="0" applyFill="1" applyBorder="1" applyAlignment="1">
      <alignment horizontal="center" vertical="center" textRotation="90" wrapText="1"/>
    </xf>
    <xf numFmtId="0" fontId="0" fillId="32" borderId="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textRotation="90" wrapText="1"/>
    </xf>
    <xf numFmtId="0" fontId="0" fillId="0" borderId="75" xfId="0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3" fillId="0" borderId="27" xfId="0" applyFont="1" applyFill="1" applyBorder="1" applyAlignment="1">
      <alignment horizontal="center" vertical="center" textRotation="90" wrapText="1"/>
    </xf>
    <xf numFmtId="0" fontId="57" fillId="0" borderId="21" xfId="0" applyFont="1" applyBorder="1" applyAlignment="1">
      <alignment horizontal="center" vertical="center"/>
    </xf>
    <xf numFmtId="0" fontId="0" fillId="0" borderId="76" xfId="0" applyFill="1" applyBorder="1" applyAlignment="1">
      <alignment horizontal="center" vertical="center" textRotation="90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33" borderId="5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4" fillId="0" borderId="49" xfId="0" applyFont="1" applyBorder="1" applyAlignment="1">
      <alignment/>
    </xf>
    <xf numFmtId="0" fontId="44" fillId="0" borderId="50" xfId="0" applyFont="1" applyBorder="1" applyAlignment="1">
      <alignment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2" borderId="24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3" fontId="13" fillId="0" borderId="28" xfId="6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43" xfId="0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0" fillId="0" borderId="39" xfId="0" applyBorder="1" applyAlignment="1">
      <alignment/>
    </xf>
    <xf numFmtId="43" fontId="13" fillId="0" borderId="29" xfId="6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textRotation="90" wrapText="1"/>
    </xf>
    <xf numFmtId="43" fontId="44" fillId="0" borderId="20" xfId="60" applyFon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3" fontId="0" fillId="0" borderId="11" xfId="60" applyFont="1" applyFill="1" applyBorder="1" applyAlignment="1">
      <alignment horizontal="center" vertical="center"/>
    </xf>
    <xf numFmtId="43" fontId="0" fillId="0" borderId="16" xfId="6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54" fillId="0" borderId="71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0" fillId="32" borderId="60" xfId="0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 wrapText="1"/>
    </xf>
    <xf numFmtId="0" fontId="0" fillId="32" borderId="32" xfId="0" applyFill="1" applyBorder="1" applyAlignment="1">
      <alignment horizontal="left" vertical="center" wrapText="1"/>
    </xf>
    <xf numFmtId="0" fontId="55" fillId="0" borderId="6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0" fillId="0" borderId="72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0" fillId="0" borderId="57" xfId="0" applyFill="1" applyBorder="1" applyAlignment="1">
      <alignment horizontal="center" vertical="center" textRotation="90" wrapText="1"/>
    </xf>
    <xf numFmtId="0" fontId="44" fillId="0" borderId="57" xfId="0" applyFont="1" applyBorder="1" applyAlignment="1">
      <alignment horizontal="center" vertical="center" textRotation="90" wrapText="1"/>
    </xf>
    <xf numFmtId="0" fontId="54" fillId="0" borderId="8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44" fillId="0" borderId="87" xfId="0" applyFont="1" applyFill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0" fillId="0" borderId="30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0" borderId="7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6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textRotation="90" wrapText="1"/>
    </xf>
    <xf numFmtId="0" fontId="0" fillId="0" borderId="7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3" fontId="3" fillId="0" borderId="19" xfId="60" applyFont="1" applyBorder="1" applyAlignment="1">
      <alignment horizontal="center"/>
    </xf>
    <xf numFmtId="43" fontId="0" fillId="0" borderId="20" xfId="60" applyFont="1" applyBorder="1" applyAlignment="1">
      <alignment horizontal="center"/>
    </xf>
    <xf numFmtId="43" fontId="0" fillId="0" borderId="0" xfId="60" applyFont="1" applyBorder="1" applyAlignment="1">
      <alignment horizontal="center" vertical="center"/>
    </xf>
    <xf numFmtId="43" fontId="59" fillId="0" borderId="0" xfId="60" applyFont="1" applyAlignment="1">
      <alignment/>
    </xf>
    <xf numFmtId="43" fontId="0" fillId="0" borderId="0" xfId="60" applyFont="1" applyAlignment="1">
      <alignment/>
    </xf>
    <xf numFmtId="43" fontId="44" fillId="0" borderId="54" xfId="6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9" fontId="14" fillId="0" borderId="13" xfId="0" applyNumberFormat="1" applyFont="1" applyFill="1" applyBorder="1" applyAlignment="1">
      <alignment horizontal="center" vertical="center"/>
    </xf>
    <xf numFmtId="169" fontId="14" fillId="0" borderId="60" xfId="0" applyNumberFormat="1" applyFont="1" applyFill="1" applyBorder="1" applyAlignment="1">
      <alignment horizontal="center" vertical="center"/>
    </xf>
    <xf numFmtId="169" fontId="14" fillId="0" borderId="65" xfId="0" applyNumberFormat="1" applyFont="1" applyFill="1" applyBorder="1" applyAlignment="1">
      <alignment horizontal="center" vertical="center"/>
    </xf>
    <xf numFmtId="169" fontId="14" fillId="0" borderId="29" xfId="0" applyNumberFormat="1" applyFont="1" applyFill="1" applyBorder="1" applyAlignment="1">
      <alignment horizontal="center" vertical="center"/>
    </xf>
    <xf numFmtId="169" fontId="14" fillId="0" borderId="32" xfId="0" applyNumberFormat="1" applyFont="1" applyFill="1" applyBorder="1" applyAlignment="1">
      <alignment horizontal="center" vertical="center"/>
    </xf>
    <xf numFmtId="169" fontId="14" fillId="0" borderId="33" xfId="0" applyNumberFormat="1" applyFont="1" applyFill="1" applyBorder="1" applyAlignment="1">
      <alignment horizontal="center" vertical="center"/>
    </xf>
    <xf numFmtId="169" fontId="3" fillId="0" borderId="62" xfId="0" applyNumberFormat="1" applyFont="1" applyBorder="1" applyAlignment="1">
      <alignment horizontal="center" vertical="center"/>
    </xf>
    <xf numFmtId="169" fontId="3" fillId="0" borderId="54" xfId="0" applyNumberFormat="1" applyFont="1" applyBorder="1" applyAlignment="1">
      <alignment horizontal="center" vertical="center"/>
    </xf>
    <xf numFmtId="169" fontId="3" fillId="0" borderId="58" xfId="0" applyNumberFormat="1" applyFont="1" applyBorder="1" applyAlignment="1">
      <alignment horizontal="center" vertical="center"/>
    </xf>
    <xf numFmtId="169" fontId="3" fillId="0" borderId="67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43" fontId="0" fillId="0" borderId="19" xfId="60" applyFont="1" applyFill="1" applyBorder="1" applyAlignment="1">
      <alignment horizontal="center" vertical="center" textRotation="90" wrapText="1"/>
    </xf>
    <xf numFmtId="0" fontId="0" fillId="0" borderId="62" xfId="60" applyNumberFormat="1" applyFont="1" applyBorder="1" applyAlignment="1">
      <alignment horizontal="center" vertical="center"/>
    </xf>
    <xf numFmtId="0" fontId="0" fillId="0" borderId="54" xfId="60" applyNumberFormat="1" applyFont="1" applyBorder="1" applyAlignment="1">
      <alignment horizontal="center" vertical="center"/>
    </xf>
    <xf numFmtId="0" fontId="0" fillId="0" borderId="67" xfId="60" applyNumberFormat="1" applyFont="1" applyBorder="1" applyAlignment="1">
      <alignment horizontal="center" vertical="center"/>
    </xf>
    <xf numFmtId="0" fontId="0" fillId="0" borderId="21" xfId="60" applyNumberFormat="1" applyFont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 textRotation="90" wrapText="1"/>
    </xf>
    <xf numFmtId="0" fontId="44" fillId="0" borderId="11" xfId="0" applyFont="1" applyFill="1" applyBorder="1" applyAlignment="1">
      <alignment horizontal="center" vertical="center" textRotation="90" wrapText="1"/>
    </xf>
    <xf numFmtId="0" fontId="44" fillId="0" borderId="16" xfId="0" applyFont="1" applyFill="1" applyBorder="1" applyAlignment="1">
      <alignment horizontal="center" vertical="center" textRotation="90" wrapText="1"/>
    </xf>
    <xf numFmtId="0" fontId="44" fillId="0" borderId="50" xfId="0" applyFont="1" applyFill="1" applyBorder="1" applyAlignment="1">
      <alignment horizontal="center" vertical="center" textRotation="90" wrapText="1"/>
    </xf>
    <xf numFmtId="169" fontId="11" fillId="0" borderId="13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169" fontId="11" fillId="0" borderId="30" xfId="0" applyNumberFormat="1" applyFont="1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37" xfId="0" applyBorder="1" applyAlignment="1">
      <alignment/>
    </xf>
    <xf numFmtId="0" fontId="11" fillId="0" borderId="66" xfId="0" applyFont="1" applyBorder="1" applyAlignment="1">
      <alignment horizontal="center" vertical="center"/>
    </xf>
    <xf numFmtId="169" fontId="11" fillId="0" borderId="60" xfId="0" applyNumberFormat="1" applyFont="1" applyBorder="1" applyAlignment="1">
      <alignment horizontal="center" vertical="center"/>
    </xf>
    <xf numFmtId="169" fontId="11" fillId="0" borderId="40" xfId="0" applyNumberFormat="1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169" fontId="11" fillId="0" borderId="2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34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0" fontId="0" fillId="32" borderId="84" xfId="0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2" borderId="35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61" fillId="0" borderId="0" xfId="0" applyFont="1" applyBorder="1" applyAlignment="1">
      <alignment horizont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2" borderId="40" xfId="0" applyFill="1" applyBorder="1" applyAlignment="1">
      <alignment horizontal="left" vertical="center" wrapText="1"/>
    </xf>
    <xf numFmtId="0" fontId="57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3" fillId="0" borderId="8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64" fillId="32" borderId="0" xfId="0" applyFont="1" applyFill="1" applyBorder="1" applyAlignment="1">
      <alignment horizontal="left" vertical="center"/>
    </xf>
    <xf numFmtId="0" fontId="44" fillId="32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3" fontId="65" fillId="0" borderId="0" xfId="60" applyFont="1" applyBorder="1" applyAlignment="1">
      <alignment horizontal="left"/>
    </xf>
    <xf numFmtId="0" fontId="0" fillId="32" borderId="2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2" fontId="3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/>
    </xf>
    <xf numFmtId="169" fontId="11" fillId="0" borderId="43" xfId="0" applyNumberFormat="1" applyFont="1" applyBorder="1" applyAlignment="1">
      <alignment horizontal="center" vertical="center"/>
    </xf>
    <xf numFmtId="1" fontId="11" fillId="0" borderId="48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1" fontId="11" fillId="0" borderId="53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1" fontId="3" fillId="0" borderId="67" xfId="0" applyNumberFormat="1" applyFont="1" applyBorder="1" applyAlignment="1">
      <alignment horizontal="center" vertical="center"/>
    </xf>
    <xf numFmtId="1" fontId="3" fillId="0" borderId="71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B1">
      <selection activeCell="C13" sqref="C13"/>
    </sheetView>
  </sheetViews>
  <sheetFormatPr defaultColWidth="9.140625" defaultRowHeight="15"/>
  <cols>
    <col min="1" max="1" width="0" style="0" hidden="1" customWidth="1"/>
    <col min="2" max="2" width="6.7109375" style="0" bestFit="1" customWidth="1"/>
    <col min="3" max="3" width="14.00390625" style="0" bestFit="1" customWidth="1"/>
    <col min="4" max="4" width="15.140625" style="0" customWidth="1"/>
    <col min="5" max="6" width="9.7109375" style="0" bestFit="1" customWidth="1"/>
    <col min="7" max="7" width="10.7109375" style="0" customWidth="1"/>
    <col min="8" max="8" width="7.00390625" style="0" bestFit="1" customWidth="1"/>
    <col min="9" max="9" width="6.8515625" style="0" bestFit="1" customWidth="1"/>
  </cols>
  <sheetData>
    <row r="1" spans="1:9" ht="33.75" customHeight="1">
      <c r="A1" s="551" t="s">
        <v>148</v>
      </c>
      <c r="B1" s="551"/>
      <c r="C1" s="551"/>
      <c r="D1" s="551"/>
      <c r="E1" s="551"/>
      <c r="F1" s="551"/>
      <c r="G1" s="551"/>
      <c r="H1" s="551"/>
      <c r="I1" s="551"/>
    </row>
    <row r="2" spans="1:9" ht="21" customHeight="1">
      <c r="A2" s="552" t="s">
        <v>8</v>
      </c>
      <c r="B2" s="552"/>
      <c r="C2" s="552"/>
      <c r="D2" s="552"/>
      <c r="E2" s="552"/>
      <c r="F2" s="552"/>
      <c r="G2" s="552"/>
      <c r="H2" s="552"/>
      <c r="I2" s="552"/>
    </row>
    <row r="3" spans="1:9" ht="15.75">
      <c r="A3" s="553"/>
      <c r="B3" s="553"/>
      <c r="C3" s="553"/>
      <c r="D3" s="553"/>
      <c r="E3" s="553"/>
      <c r="F3" s="553"/>
      <c r="G3" s="553"/>
      <c r="H3" s="553"/>
      <c r="I3" s="553"/>
    </row>
    <row r="4" spans="1:9" ht="21" customHeight="1">
      <c r="A4" s="554" t="s">
        <v>108</v>
      </c>
      <c r="B4" s="554"/>
      <c r="C4" s="554"/>
      <c r="D4" s="554"/>
      <c r="E4" s="554"/>
      <c r="F4" s="554"/>
      <c r="G4" s="554"/>
      <c r="H4" s="554"/>
      <c r="I4" s="554"/>
    </row>
    <row r="5" spans="1:9" ht="26.25">
      <c r="A5" s="555" t="s">
        <v>109</v>
      </c>
      <c r="B5" s="555"/>
      <c r="C5" s="555"/>
      <c r="D5" s="555"/>
      <c r="E5" s="555"/>
      <c r="F5" s="555"/>
      <c r="G5" s="555"/>
      <c r="H5" s="555"/>
      <c r="I5" s="555"/>
    </row>
    <row r="6" spans="1:9" ht="15.75" thickBot="1">
      <c r="A6" s="556"/>
      <c r="B6" s="556"/>
      <c r="C6" s="556"/>
      <c r="D6" s="556"/>
      <c r="E6" s="556"/>
      <c r="F6" s="556"/>
      <c r="G6" s="556"/>
      <c r="H6" s="556"/>
      <c r="I6" s="556"/>
    </row>
    <row r="7" spans="1:9" ht="15" hidden="1">
      <c r="A7" s="550"/>
      <c r="B7" s="550"/>
      <c r="C7" s="550"/>
      <c r="D7" s="550"/>
      <c r="E7" s="550"/>
      <c r="F7" s="550"/>
      <c r="G7" s="550"/>
      <c r="H7" s="550"/>
      <c r="I7" s="550"/>
    </row>
    <row r="8" spans="1:9" ht="15" hidden="1">
      <c r="A8" s="1"/>
      <c r="B8" s="1"/>
      <c r="C8" s="1"/>
      <c r="D8" s="1"/>
      <c r="E8" s="1"/>
      <c r="F8" s="1"/>
      <c r="G8" s="1"/>
      <c r="H8" s="1"/>
      <c r="I8" s="1"/>
    </row>
    <row r="9" spans="1:9" ht="15" hidden="1">
      <c r="A9" s="3"/>
      <c r="B9" s="3"/>
      <c r="C9" s="3"/>
      <c r="D9" s="3"/>
      <c r="E9" s="3"/>
      <c r="F9" s="3"/>
      <c r="G9" s="3"/>
      <c r="H9" s="3"/>
      <c r="I9" s="3"/>
    </row>
    <row r="10" spans="1:9" ht="30.75" thickBot="1">
      <c r="A10" s="21" t="s">
        <v>0</v>
      </c>
      <c r="B10" s="182" t="s">
        <v>1</v>
      </c>
      <c r="C10" s="183" t="s">
        <v>2</v>
      </c>
      <c r="D10" s="183" t="s">
        <v>3</v>
      </c>
      <c r="E10" s="184" t="s">
        <v>4</v>
      </c>
      <c r="F10" s="185" t="s">
        <v>5</v>
      </c>
      <c r="G10" s="186" t="s">
        <v>107</v>
      </c>
      <c r="H10" s="185" t="s">
        <v>105</v>
      </c>
      <c r="I10" s="187" t="s">
        <v>106</v>
      </c>
    </row>
    <row r="11" spans="1:9" ht="15">
      <c r="A11" s="22">
        <v>5</v>
      </c>
      <c r="B11" s="99" t="s">
        <v>89</v>
      </c>
      <c r="C11" s="100" t="s">
        <v>133</v>
      </c>
      <c r="D11" s="129" t="s">
        <v>92</v>
      </c>
      <c r="E11" s="130" t="s">
        <v>96</v>
      </c>
      <c r="F11" s="177">
        <v>104</v>
      </c>
      <c r="G11" s="172">
        <v>1</v>
      </c>
      <c r="H11" s="167">
        <v>0.375</v>
      </c>
      <c r="I11" s="557">
        <v>1</v>
      </c>
    </row>
    <row r="12" spans="1:9" ht="15">
      <c r="A12" s="166">
        <v>1</v>
      </c>
      <c r="B12" s="92" t="s">
        <v>88</v>
      </c>
      <c r="C12" s="11" t="s">
        <v>130</v>
      </c>
      <c r="D12" s="40" t="s">
        <v>137</v>
      </c>
      <c r="E12" s="89" t="s">
        <v>96</v>
      </c>
      <c r="F12" s="178">
        <v>107</v>
      </c>
      <c r="G12" s="173">
        <v>2</v>
      </c>
      <c r="H12" s="168">
        <v>0.375</v>
      </c>
      <c r="I12" s="558"/>
    </row>
    <row r="13" spans="1:9" ht="30">
      <c r="A13" s="166">
        <v>8</v>
      </c>
      <c r="B13" s="92" t="s">
        <v>88</v>
      </c>
      <c r="C13" s="235" t="s">
        <v>98</v>
      </c>
      <c r="D13" s="11" t="s">
        <v>94</v>
      </c>
      <c r="E13" s="127" t="s">
        <v>96</v>
      </c>
      <c r="F13" s="179">
        <v>101</v>
      </c>
      <c r="G13" s="174">
        <v>3</v>
      </c>
      <c r="H13" s="169">
        <v>0.40277777777777773</v>
      </c>
      <c r="I13" s="559">
        <v>2</v>
      </c>
    </row>
    <row r="14" spans="1:9" ht="15">
      <c r="A14" s="166">
        <v>7</v>
      </c>
      <c r="B14" s="92" t="s">
        <v>88</v>
      </c>
      <c r="C14" s="11" t="s">
        <v>139</v>
      </c>
      <c r="D14" s="11" t="s">
        <v>93</v>
      </c>
      <c r="E14" s="89" t="s">
        <v>96</v>
      </c>
      <c r="F14" s="179">
        <v>106</v>
      </c>
      <c r="G14" s="174">
        <v>4</v>
      </c>
      <c r="H14" s="169">
        <v>0.40277777777777773</v>
      </c>
      <c r="I14" s="558"/>
    </row>
    <row r="15" spans="1:9" ht="15">
      <c r="A15" s="166">
        <v>2</v>
      </c>
      <c r="B15" s="92" t="s">
        <v>88</v>
      </c>
      <c r="C15" s="11" t="s">
        <v>139</v>
      </c>
      <c r="D15" s="11" t="s">
        <v>132</v>
      </c>
      <c r="E15" s="127" t="s">
        <v>96</v>
      </c>
      <c r="F15" s="179">
        <v>103</v>
      </c>
      <c r="G15" s="174">
        <v>5</v>
      </c>
      <c r="H15" s="169">
        <v>0.4305555555555556</v>
      </c>
      <c r="I15" s="559">
        <v>3</v>
      </c>
    </row>
    <row r="16" spans="1:9" ht="30">
      <c r="A16" s="166">
        <v>10</v>
      </c>
      <c r="B16" s="92" t="s">
        <v>90</v>
      </c>
      <c r="C16" s="12" t="s">
        <v>138</v>
      </c>
      <c r="D16" s="11" t="s">
        <v>140</v>
      </c>
      <c r="E16" s="89" t="s">
        <v>96</v>
      </c>
      <c r="F16" s="179">
        <v>108</v>
      </c>
      <c r="G16" s="174">
        <v>6</v>
      </c>
      <c r="H16" s="169">
        <v>0.4305555555555556</v>
      </c>
      <c r="I16" s="558"/>
    </row>
    <row r="17" spans="1:9" ht="30">
      <c r="A17" s="166">
        <v>6</v>
      </c>
      <c r="B17" s="92" t="s">
        <v>88</v>
      </c>
      <c r="C17" s="11" t="s">
        <v>99</v>
      </c>
      <c r="D17" s="13" t="s">
        <v>131</v>
      </c>
      <c r="E17" s="127" t="s">
        <v>96</v>
      </c>
      <c r="F17" s="178">
        <v>102</v>
      </c>
      <c r="G17" s="173">
        <v>7</v>
      </c>
      <c r="H17" s="169">
        <v>0.4583333333333333</v>
      </c>
      <c r="I17" s="560">
        <v>4</v>
      </c>
    </row>
    <row r="18" spans="1:9" ht="15.75" thickBot="1">
      <c r="A18" s="166">
        <v>3</v>
      </c>
      <c r="B18" s="121" t="s">
        <v>135</v>
      </c>
      <c r="C18" s="60" t="s">
        <v>134</v>
      </c>
      <c r="D18" s="60" t="s">
        <v>136</v>
      </c>
      <c r="E18" s="126" t="s">
        <v>96</v>
      </c>
      <c r="F18" s="180">
        <v>105</v>
      </c>
      <c r="G18" s="175">
        <v>8</v>
      </c>
      <c r="H18" s="170">
        <v>0.4583333333333333</v>
      </c>
      <c r="I18" s="561"/>
    </row>
    <row r="19" spans="1:9" ht="30">
      <c r="A19" s="166">
        <v>4</v>
      </c>
      <c r="B19" s="57" t="s">
        <v>88</v>
      </c>
      <c r="C19" s="39" t="s">
        <v>98</v>
      </c>
      <c r="D19" s="39" t="s">
        <v>141</v>
      </c>
      <c r="E19" s="127" t="s">
        <v>144</v>
      </c>
      <c r="F19" s="181">
        <v>201</v>
      </c>
      <c r="G19" s="176">
        <v>9</v>
      </c>
      <c r="H19" s="171">
        <v>0.4861111111111111</v>
      </c>
      <c r="I19" s="562">
        <v>5</v>
      </c>
    </row>
    <row r="20" spans="1:9" ht="15">
      <c r="A20" s="166">
        <v>9</v>
      </c>
      <c r="B20" s="92" t="s">
        <v>142</v>
      </c>
      <c r="C20" s="11" t="s">
        <v>143</v>
      </c>
      <c r="D20" s="11" t="s">
        <v>128</v>
      </c>
      <c r="E20" s="106" t="s">
        <v>144</v>
      </c>
      <c r="F20" s="179">
        <v>202</v>
      </c>
      <c r="G20" s="174">
        <v>10</v>
      </c>
      <c r="H20" s="169">
        <v>0.4861111111111111</v>
      </c>
      <c r="I20" s="558"/>
    </row>
    <row r="21" spans="1:9" ht="30">
      <c r="A21" s="166">
        <v>4</v>
      </c>
      <c r="B21" s="92" t="s">
        <v>88</v>
      </c>
      <c r="C21" s="11" t="s">
        <v>99</v>
      </c>
      <c r="D21" s="11" t="s">
        <v>95</v>
      </c>
      <c r="E21" s="106" t="s">
        <v>144</v>
      </c>
      <c r="F21" s="179">
        <v>203</v>
      </c>
      <c r="G21" s="174">
        <v>9</v>
      </c>
      <c r="H21" s="169">
        <v>0.513888888888889</v>
      </c>
      <c r="I21" s="559">
        <v>5</v>
      </c>
    </row>
    <row r="22" spans="1:9" ht="15.75" thickBot="1">
      <c r="A22" s="166">
        <v>9</v>
      </c>
      <c r="B22" s="121" t="s">
        <v>88</v>
      </c>
      <c r="C22" s="60" t="s">
        <v>130</v>
      </c>
      <c r="D22" s="60" t="s">
        <v>129</v>
      </c>
      <c r="E22" s="107" t="s">
        <v>144</v>
      </c>
      <c r="F22" s="180">
        <v>204</v>
      </c>
      <c r="G22" s="175">
        <v>10</v>
      </c>
      <c r="H22" s="170">
        <v>0.513888888888889</v>
      </c>
      <c r="I22" s="563"/>
    </row>
  </sheetData>
  <sheetProtection/>
  <mergeCells count="13">
    <mergeCell ref="I11:I12"/>
    <mergeCell ref="I13:I14"/>
    <mergeCell ref="I15:I16"/>
    <mergeCell ref="I17:I18"/>
    <mergeCell ref="I19:I20"/>
    <mergeCell ref="I21:I22"/>
    <mergeCell ref="A7:I7"/>
    <mergeCell ref="A1:I1"/>
    <mergeCell ref="A2:I2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60" zoomScaleNormal="60" zoomScalePageLayoutView="0" workbookViewId="0" topLeftCell="A1">
      <pane ySplit="13" topLeftCell="A14" activePane="bottomLeft" state="frozen"/>
      <selection pane="topLeft" activeCell="A1" sqref="A1"/>
      <selection pane="bottomLeft" activeCell="AD20" sqref="AD20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customWidth="1"/>
    <col min="6" max="6" width="9.8515625" style="0" customWidth="1"/>
    <col min="7" max="7" width="9.421875" style="0" customWidth="1"/>
    <col min="8" max="9" width="6.7109375" style="0" customWidth="1"/>
    <col min="10" max="10" width="9.421875" style="0" customWidth="1"/>
    <col min="11" max="12" width="6.7109375" style="0" customWidth="1"/>
    <col min="13" max="13" width="9.421875" style="0" customWidth="1"/>
    <col min="14" max="14" width="10.7109375" style="0" customWidth="1"/>
    <col min="15" max="15" width="10.140625" style="0" customWidth="1"/>
  </cols>
  <sheetData>
    <row r="1" spans="1:16" ht="15" hidden="1">
      <c r="A1" s="621" t="s">
        <v>121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</row>
    <row r="2" spans="1:16" ht="30" customHeight="1">
      <c r="A2" s="551" t="s">
        <v>153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</row>
    <row r="3" spans="1:16" ht="21" customHeight="1">
      <c r="A3" s="552" t="s">
        <v>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</row>
    <row r="4" spans="1:16" ht="7.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</row>
    <row r="5" spans="1:16" ht="15" customHeight="1">
      <c r="A5" s="551" t="s">
        <v>17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</row>
    <row r="6" spans="1:16" ht="21.75" thickBot="1">
      <c r="A6" s="568" t="s">
        <v>76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</row>
    <row r="7" spans="1:15" ht="15" customHeight="1" hidden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</row>
    <row r="8" spans="1:15" ht="21" hidden="1">
      <c r="A8" s="573" t="s">
        <v>43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</row>
    <row r="9" spans="1:15" ht="15.75" hidden="1" thickBot="1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</row>
    <row r="10" spans="1:16" ht="15.75" thickBot="1">
      <c r="A10" s="52"/>
      <c r="B10" s="53"/>
      <c r="C10" s="54"/>
      <c r="D10" s="54"/>
      <c r="E10" s="54"/>
      <c r="F10" s="54"/>
      <c r="G10" s="74"/>
      <c r="H10" s="570" t="s">
        <v>83</v>
      </c>
      <c r="I10" s="570"/>
      <c r="J10" s="570"/>
      <c r="K10" s="570"/>
      <c r="L10" s="570"/>
      <c r="M10" s="571"/>
      <c r="N10" s="23"/>
      <c r="O10" s="23"/>
      <c r="P10" s="86"/>
    </row>
    <row r="11" spans="1:16" ht="15.75" hidden="1" thickBot="1">
      <c r="A11" s="55"/>
      <c r="B11" s="240"/>
      <c r="C11" s="3"/>
      <c r="D11" s="3"/>
      <c r="E11" s="3"/>
      <c r="F11" s="3"/>
      <c r="G11" s="75"/>
      <c r="H11" s="20"/>
      <c r="I11" s="19"/>
      <c r="J11" s="3"/>
      <c r="K11" s="20"/>
      <c r="L11" s="3"/>
      <c r="M11" s="75"/>
      <c r="N11" s="24"/>
      <c r="O11" s="24"/>
      <c r="P11" s="87"/>
    </row>
    <row r="12" spans="1:16" ht="15.75" hidden="1" thickBot="1">
      <c r="A12" s="55"/>
      <c r="B12" s="240"/>
      <c r="C12" s="3"/>
      <c r="D12" s="3"/>
      <c r="E12" s="3"/>
      <c r="F12" s="3"/>
      <c r="G12" s="75"/>
      <c r="H12" s="16"/>
      <c r="I12" s="15"/>
      <c r="J12" s="3"/>
      <c r="K12" s="16"/>
      <c r="L12" s="1"/>
      <c r="M12" s="75"/>
      <c r="N12" s="24"/>
      <c r="O12" s="24"/>
      <c r="P12" s="87"/>
    </row>
    <row r="13" spans="1:16" ht="116.25" customHeight="1" thickBot="1">
      <c r="A13" s="144" t="s">
        <v>0</v>
      </c>
      <c r="B13" s="5"/>
      <c r="C13" s="145" t="s">
        <v>1</v>
      </c>
      <c r="D13" s="145" t="s">
        <v>2</v>
      </c>
      <c r="E13" s="145" t="s">
        <v>3</v>
      </c>
      <c r="F13" s="145" t="s">
        <v>4</v>
      </c>
      <c r="G13" s="199" t="s">
        <v>5</v>
      </c>
      <c r="H13" s="229" t="s">
        <v>77</v>
      </c>
      <c r="I13" s="217" t="s">
        <v>78</v>
      </c>
      <c r="J13" s="217" t="s">
        <v>79</v>
      </c>
      <c r="K13" s="217" t="s">
        <v>80</v>
      </c>
      <c r="L13" s="217" t="s">
        <v>81</v>
      </c>
      <c r="M13" s="218" t="s">
        <v>82</v>
      </c>
      <c r="N13" s="112" t="s">
        <v>52</v>
      </c>
      <c r="O13" s="219" t="s">
        <v>53</v>
      </c>
      <c r="P13" s="209" t="s">
        <v>58</v>
      </c>
    </row>
    <row r="14" spans="1:16" ht="45" customHeight="1">
      <c r="A14" s="99">
        <v>1</v>
      </c>
      <c r="B14" s="250"/>
      <c r="C14" s="395" t="s">
        <v>162</v>
      </c>
      <c r="D14" s="251" t="s">
        <v>164</v>
      </c>
      <c r="E14" s="101" t="s">
        <v>169</v>
      </c>
      <c r="F14" s="476" t="s">
        <v>113</v>
      </c>
      <c r="G14" s="139">
        <v>101</v>
      </c>
      <c r="H14" s="388">
        <v>43</v>
      </c>
      <c r="I14" s="506">
        <v>41.75</v>
      </c>
      <c r="J14" s="506">
        <v>20.875</v>
      </c>
      <c r="K14" s="506">
        <v>25</v>
      </c>
      <c r="L14" s="506">
        <v>20.5</v>
      </c>
      <c r="M14" s="507">
        <v>22.75</v>
      </c>
      <c r="N14" s="511">
        <f aca="true" t="shared" si="0" ref="N14:N25">SUM(H14:M14)</f>
        <v>173.875</v>
      </c>
      <c r="O14" s="518">
        <v>1</v>
      </c>
      <c r="P14" s="469" t="s">
        <v>254</v>
      </c>
    </row>
    <row r="15" spans="1:16" ht="45" customHeight="1">
      <c r="A15" s="92">
        <v>2</v>
      </c>
      <c r="B15" s="246"/>
      <c r="C15" s="246" t="s">
        <v>162</v>
      </c>
      <c r="D15" s="248" t="s">
        <v>165</v>
      </c>
      <c r="E15" s="467" t="s">
        <v>168</v>
      </c>
      <c r="F15" s="467" t="s">
        <v>113</v>
      </c>
      <c r="G15" s="44">
        <v>104</v>
      </c>
      <c r="H15" s="389">
        <v>44</v>
      </c>
      <c r="I15" s="505">
        <v>40</v>
      </c>
      <c r="J15" s="505">
        <v>20</v>
      </c>
      <c r="K15" s="505">
        <v>19.75</v>
      </c>
      <c r="L15" s="505">
        <v>21.5</v>
      </c>
      <c r="M15" s="508">
        <v>20.625</v>
      </c>
      <c r="N15" s="512">
        <f t="shared" si="0"/>
        <v>165.875</v>
      </c>
      <c r="O15" s="515">
        <v>2</v>
      </c>
      <c r="P15" s="468" t="s">
        <v>254</v>
      </c>
    </row>
    <row r="16" spans="1:16" ht="45" customHeight="1">
      <c r="A16" s="254">
        <v>3</v>
      </c>
      <c r="B16" s="246"/>
      <c r="C16" s="8" t="s">
        <v>163</v>
      </c>
      <c r="D16" s="466" t="s">
        <v>166</v>
      </c>
      <c r="E16" s="467" t="s">
        <v>170</v>
      </c>
      <c r="F16" s="467" t="s">
        <v>113</v>
      </c>
      <c r="G16" s="114">
        <v>103</v>
      </c>
      <c r="H16" s="389">
        <v>44</v>
      </c>
      <c r="I16" s="505">
        <v>34.5</v>
      </c>
      <c r="J16" s="505">
        <v>17.25</v>
      </c>
      <c r="K16" s="505">
        <v>14.25</v>
      </c>
      <c r="L16" s="505">
        <v>10.5</v>
      </c>
      <c r="M16" s="508">
        <v>12.375</v>
      </c>
      <c r="N16" s="512">
        <f t="shared" si="0"/>
        <v>132.875</v>
      </c>
      <c r="O16" s="515">
        <v>3</v>
      </c>
      <c r="P16" s="468" t="s">
        <v>254</v>
      </c>
    </row>
    <row r="17" spans="1:16" ht="45" customHeight="1">
      <c r="A17" s="92">
        <v>4</v>
      </c>
      <c r="B17" s="246"/>
      <c r="C17" s="246" t="s">
        <v>162</v>
      </c>
      <c r="D17" s="248" t="s">
        <v>164</v>
      </c>
      <c r="E17" s="467" t="s">
        <v>167</v>
      </c>
      <c r="F17" s="467" t="s">
        <v>113</v>
      </c>
      <c r="G17" s="44">
        <v>105</v>
      </c>
      <c r="H17" s="389">
        <v>42</v>
      </c>
      <c r="I17" s="505">
        <v>34</v>
      </c>
      <c r="J17" s="505">
        <v>17</v>
      </c>
      <c r="K17" s="505">
        <v>16</v>
      </c>
      <c r="L17" s="505">
        <v>13.75</v>
      </c>
      <c r="M17" s="508">
        <v>0</v>
      </c>
      <c r="N17" s="512">
        <f t="shared" si="0"/>
        <v>122.75</v>
      </c>
      <c r="O17" s="515">
        <v>4</v>
      </c>
      <c r="P17" s="468" t="s">
        <v>254</v>
      </c>
    </row>
    <row r="18" spans="1:16" ht="45" customHeight="1" thickBot="1">
      <c r="A18" s="253">
        <v>5</v>
      </c>
      <c r="B18" s="238"/>
      <c r="C18" s="246" t="s">
        <v>89</v>
      </c>
      <c r="D18" s="248" t="s">
        <v>260</v>
      </c>
      <c r="E18" s="248" t="s">
        <v>176</v>
      </c>
      <c r="F18" s="467" t="s">
        <v>113</v>
      </c>
      <c r="G18" s="114">
        <v>102</v>
      </c>
      <c r="H18" s="391">
        <v>0</v>
      </c>
      <c r="I18" s="509">
        <v>31</v>
      </c>
      <c r="J18" s="509">
        <v>0</v>
      </c>
      <c r="K18" s="509">
        <v>8.5</v>
      </c>
      <c r="L18" s="509">
        <v>7</v>
      </c>
      <c r="M18" s="510">
        <v>0</v>
      </c>
      <c r="N18" s="513">
        <f t="shared" si="0"/>
        <v>46.5</v>
      </c>
      <c r="O18" s="519">
        <v>5</v>
      </c>
      <c r="P18" s="470" t="s">
        <v>254</v>
      </c>
    </row>
    <row r="19" spans="1:16" ht="45" customHeight="1">
      <c r="A19" s="99">
        <v>1</v>
      </c>
      <c r="B19" s="250"/>
      <c r="C19" s="250" t="s">
        <v>162</v>
      </c>
      <c r="D19" s="251" t="s">
        <v>98</v>
      </c>
      <c r="E19" s="251" t="s">
        <v>141</v>
      </c>
      <c r="F19" s="251" t="s">
        <v>161</v>
      </c>
      <c r="G19" s="130">
        <v>201</v>
      </c>
      <c r="H19" s="388">
        <v>47</v>
      </c>
      <c r="I19" s="506">
        <v>49.75</v>
      </c>
      <c r="J19" s="506">
        <v>24.875</v>
      </c>
      <c r="K19" s="506">
        <v>19.5</v>
      </c>
      <c r="L19" s="506">
        <v>21</v>
      </c>
      <c r="M19" s="507">
        <v>20.25</v>
      </c>
      <c r="N19" s="511">
        <f t="shared" si="0"/>
        <v>182.375</v>
      </c>
      <c r="O19" s="520">
        <v>1</v>
      </c>
      <c r="P19" s="469" t="s">
        <v>254</v>
      </c>
    </row>
    <row r="20" spans="1:16" ht="45" customHeight="1">
      <c r="A20" s="254">
        <v>2</v>
      </c>
      <c r="B20" s="246"/>
      <c r="C20" s="8" t="s">
        <v>162</v>
      </c>
      <c r="D20" s="466" t="s">
        <v>164</v>
      </c>
      <c r="E20" s="466" t="s">
        <v>129</v>
      </c>
      <c r="F20" s="466" t="s">
        <v>161</v>
      </c>
      <c r="G20" s="106">
        <v>206</v>
      </c>
      <c r="H20" s="389">
        <v>44</v>
      </c>
      <c r="I20" s="505">
        <v>47.75</v>
      </c>
      <c r="J20" s="505">
        <v>23.875</v>
      </c>
      <c r="K20" s="505">
        <v>18.75</v>
      </c>
      <c r="L20" s="505">
        <v>22</v>
      </c>
      <c r="M20" s="508">
        <v>20.375</v>
      </c>
      <c r="N20" s="512">
        <f t="shared" si="0"/>
        <v>176.75</v>
      </c>
      <c r="O20" s="516">
        <v>2</v>
      </c>
      <c r="P20" s="468" t="s">
        <v>254</v>
      </c>
    </row>
    <row r="21" spans="1:16" ht="45" customHeight="1">
      <c r="A21" s="234">
        <v>3</v>
      </c>
      <c r="B21" s="238"/>
      <c r="C21" s="8" t="s">
        <v>162</v>
      </c>
      <c r="D21" s="248" t="s">
        <v>164</v>
      </c>
      <c r="E21" s="248" t="s">
        <v>174</v>
      </c>
      <c r="F21" s="466" t="s">
        <v>161</v>
      </c>
      <c r="G21" s="106">
        <v>204</v>
      </c>
      <c r="H21" s="390">
        <v>42</v>
      </c>
      <c r="I21" s="505">
        <v>49.25</v>
      </c>
      <c r="J21" s="505">
        <v>24.625</v>
      </c>
      <c r="K21" s="505">
        <v>20.5</v>
      </c>
      <c r="L21" s="505">
        <v>19.75</v>
      </c>
      <c r="M21" s="508">
        <v>20.125</v>
      </c>
      <c r="N21" s="513">
        <f t="shared" si="0"/>
        <v>176.25</v>
      </c>
      <c r="O21" s="517">
        <v>3</v>
      </c>
      <c r="P21" s="468" t="s">
        <v>254</v>
      </c>
    </row>
    <row r="22" spans="1:16" ht="45" customHeight="1">
      <c r="A22" s="92">
        <v>4</v>
      </c>
      <c r="B22" s="246"/>
      <c r="C22" s="8" t="s">
        <v>89</v>
      </c>
      <c r="D22" s="465" t="s">
        <v>172</v>
      </c>
      <c r="E22" s="465" t="s">
        <v>175</v>
      </c>
      <c r="F22" s="466" t="s">
        <v>161</v>
      </c>
      <c r="G22" s="106">
        <v>202</v>
      </c>
      <c r="H22" s="389">
        <v>40</v>
      </c>
      <c r="I22" s="505">
        <v>40.5</v>
      </c>
      <c r="J22" s="505">
        <v>20.25</v>
      </c>
      <c r="K22" s="505">
        <v>17.25</v>
      </c>
      <c r="L22" s="505">
        <v>23.5</v>
      </c>
      <c r="M22" s="508">
        <v>20.375</v>
      </c>
      <c r="N22" s="512">
        <f t="shared" si="0"/>
        <v>161.875</v>
      </c>
      <c r="O22" s="516">
        <v>4</v>
      </c>
      <c r="P22" s="468" t="s">
        <v>254</v>
      </c>
    </row>
    <row r="23" spans="1:16" ht="45" customHeight="1">
      <c r="A23" s="92">
        <v>5</v>
      </c>
      <c r="B23" s="8"/>
      <c r="C23" s="8" t="s">
        <v>162</v>
      </c>
      <c r="D23" s="248" t="s">
        <v>171</v>
      </c>
      <c r="E23" s="248" t="s">
        <v>131</v>
      </c>
      <c r="F23" s="355" t="s">
        <v>161</v>
      </c>
      <c r="G23" s="106">
        <v>203</v>
      </c>
      <c r="H23" s="389">
        <v>40</v>
      </c>
      <c r="I23" s="505">
        <v>35.5</v>
      </c>
      <c r="J23" s="505">
        <v>17.75</v>
      </c>
      <c r="K23" s="505">
        <v>14</v>
      </c>
      <c r="L23" s="505">
        <v>13</v>
      </c>
      <c r="M23" s="508">
        <v>13.5</v>
      </c>
      <c r="N23" s="512">
        <f t="shared" si="0"/>
        <v>133.75</v>
      </c>
      <c r="O23" s="516">
        <v>5</v>
      </c>
      <c r="P23" s="470" t="s">
        <v>254</v>
      </c>
    </row>
    <row r="24" spans="1:16" ht="45" customHeight="1" thickBot="1">
      <c r="A24" s="374">
        <v>6</v>
      </c>
      <c r="B24" s="247"/>
      <c r="C24" s="58" t="s">
        <v>162</v>
      </c>
      <c r="D24" s="475" t="s">
        <v>171</v>
      </c>
      <c r="E24" s="475" t="s">
        <v>173</v>
      </c>
      <c r="F24" s="475" t="s">
        <v>161</v>
      </c>
      <c r="G24" s="370">
        <v>205</v>
      </c>
      <c r="H24" s="391">
        <v>0</v>
      </c>
      <c r="I24" s="509">
        <v>41.5</v>
      </c>
      <c r="J24" s="509">
        <v>20.75</v>
      </c>
      <c r="K24" s="509">
        <v>13.25</v>
      </c>
      <c r="L24" s="509">
        <v>14.5</v>
      </c>
      <c r="M24" s="510">
        <v>13.875</v>
      </c>
      <c r="N24" s="514">
        <f t="shared" si="0"/>
        <v>103.875</v>
      </c>
      <c r="O24" s="521">
        <v>6</v>
      </c>
      <c r="P24" s="471" t="s">
        <v>254</v>
      </c>
    </row>
    <row r="25" spans="1:16" ht="23.25" customHeight="1" hidden="1" thickBot="1">
      <c r="A25" s="253">
        <v>12</v>
      </c>
      <c r="B25" s="162"/>
      <c r="C25" s="162" t="s">
        <v>162</v>
      </c>
      <c r="D25" s="353" t="s">
        <v>164</v>
      </c>
      <c r="E25" s="353" t="s">
        <v>174</v>
      </c>
      <c r="F25" s="354" t="s">
        <v>161</v>
      </c>
      <c r="G25" s="369">
        <v>204</v>
      </c>
      <c r="H25" s="398"/>
      <c r="I25" s="399"/>
      <c r="J25" s="400"/>
      <c r="K25" s="399"/>
      <c r="L25" s="399"/>
      <c r="M25" s="401"/>
      <c r="N25" s="98">
        <f t="shared" si="0"/>
        <v>0</v>
      </c>
      <c r="O25" s="402"/>
      <c r="P25" s="403"/>
    </row>
    <row r="26" spans="3:7" s="84" customFormat="1" ht="15">
      <c r="C26" s="236"/>
      <c r="D26" s="310"/>
      <c r="E26" s="310"/>
      <c r="F26" s="310"/>
      <c r="G26" s="310"/>
    </row>
    <row r="27" spans="3:7" ht="5.25" customHeight="1" hidden="1">
      <c r="C27" s="58" t="s">
        <v>162</v>
      </c>
      <c r="D27" s="358" t="s">
        <v>164</v>
      </c>
      <c r="E27" s="358" t="s">
        <v>129</v>
      </c>
      <c r="F27" s="358" t="s">
        <v>161</v>
      </c>
      <c r="G27" s="370">
        <v>206</v>
      </c>
    </row>
    <row r="28" spans="4:10" ht="15">
      <c r="D28" t="s">
        <v>60</v>
      </c>
      <c r="J28" t="s">
        <v>159</v>
      </c>
    </row>
    <row r="30" spans="4:10" ht="15">
      <c r="D30" t="s">
        <v>61</v>
      </c>
      <c r="J30" t="s">
        <v>154</v>
      </c>
    </row>
  </sheetData>
  <sheetProtection/>
  <mergeCells count="10">
    <mergeCell ref="A1:P1"/>
    <mergeCell ref="A9:O9"/>
    <mergeCell ref="H10:M10"/>
    <mergeCell ref="A7:O7"/>
    <mergeCell ref="A2:P2"/>
    <mergeCell ref="A3:P3"/>
    <mergeCell ref="A4:P4"/>
    <mergeCell ref="A5:P5"/>
    <mergeCell ref="A6:P6"/>
    <mergeCell ref="A8:O8"/>
  </mergeCells>
  <printOptions horizontalCentered="1"/>
  <pageMargins left="0.7086614173228347" right="0.7086614173228347" top="0.34" bottom="0.29" header="0.31496062992125984" footer="0.31496062992125984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S32"/>
  <sheetViews>
    <sheetView zoomScalePageLayoutView="0" workbookViewId="0" topLeftCell="E12">
      <selection activeCell="AQ28" sqref="AQ28"/>
    </sheetView>
  </sheetViews>
  <sheetFormatPr defaultColWidth="9.140625" defaultRowHeight="15" outlineLevelRow="2" outlineLevelCol="1"/>
  <cols>
    <col min="1" max="1" width="3.7109375" style="0" customWidth="1"/>
    <col min="2" max="2" width="5.28125" style="0" hidden="1" customWidth="1"/>
    <col min="3" max="3" width="6.7109375" style="0" bestFit="1" customWidth="1"/>
    <col min="4" max="4" width="14.421875" style="0" customWidth="1"/>
    <col min="5" max="5" width="16.28125" style="0" customWidth="1"/>
    <col min="6" max="6" width="9.7109375" style="0" customWidth="1"/>
    <col min="7" max="7" width="10.140625" style="0" customWidth="1"/>
    <col min="8" max="8" width="6.7109375" style="0" customWidth="1"/>
    <col min="9" max="13" width="5.28125" style="0" customWidth="1" outlineLevel="1"/>
    <col min="14" max="26" width="5.28125" style="0" customWidth="1"/>
    <col min="27" max="27" width="7.57421875" style="0" customWidth="1" collapsed="1"/>
    <col min="28" max="28" width="8.57421875" style="0" customWidth="1"/>
    <col min="29" max="29" width="8.00390625" style="0" customWidth="1"/>
    <col min="30" max="30" width="7.7109375" style="0" customWidth="1"/>
    <col min="31" max="31" width="8.00390625" style="0" customWidth="1"/>
    <col min="32" max="37" width="5.28125" style="0" customWidth="1"/>
    <col min="38" max="41" width="5.28125" style="0" customWidth="1" outlineLevel="1"/>
    <col min="42" max="42" width="5.28125" style="0" customWidth="1" outlineLevel="1" collapsed="1"/>
    <col min="43" max="43" width="11.28125" style="0" customWidth="1"/>
    <col min="44" max="44" width="11.421875" style="0" customWidth="1"/>
    <col min="45" max="45" width="8.57421875" style="0" customWidth="1"/>
  </cols>
  <sheetData>
    <row r="1" spans="1:45" ht="15">
      <c r="A1" s="551" t="s">
        <v>155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</row>
    <row r="2" spans="1:45" ht="21" customHeight="1">
      <c r="A2" s="552" t="s">
        <v>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</row>
    <row r="3" spans="1:45" ht="14.25" customHeight="1">
      <c r="A3" s="553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</row>
    <row r="4" spans="1:45" ht="15" customHeight="1">
      <c r="A4" s="551" t="s">
        <v>300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</row>
    <row r="5" spans="1:45" ht="21">
      <c r="A5" s="568" t="s">
        <v>84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</row>
    <row r="6" spans="1:45" ht="15" customHeight="1" hidden="1">
      <c r="A6" s="17"/>
      <c r="B6" s="17"/>
      <c r="C6" s="17"/>
      <c r="D6" s="17"/>
      <c r="E6" s="17"/>
      <c r="F6" s="17"/>
      <c r="G6" s="17"/>
      <c r="H6" s="278"/>
      <c r="I6" s="17"/>
      <c r="J6" s="17"/>
      <c r="K6" s="445"/>
      <c r="L6" s="445"/>
      <c r="M6" s="17"/>
      <c r="N6" s="17"/>
      <c r="O6" s="17"/>
      <c r="P6" s="17"/>
      <c r="Q6" s="233"/>
      <c r="R6" s="233"/>
      <c r="S6" s="233"/>
      <c r="T6" s="233"/>
      <c r="U6" s="17"/>
      <c r="V6" s="17"/>
      <c r="W6" s="17"/>
      <c r="X6" s="445"/>
      <c r="Y6" s="445"/>
      <c r="Z6" s="445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445"/>
      <c r="AM6" s="445"/>
      <c r="AN6" s="445"/>
      <c r="AO6" s="241"/>
      <c r="AP6" s="17"/>
      <c r="AQ6" s="17"/>
      <c r="AR6" s="448"/>
      <c r="AS6" s="17"/>
    </row>
    <row r="7" spans="1:45" ht="21" customHeight="1" hidden="1">
      <c r="A7" s="18" t="s">
        <v>43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5.75" thickBot="1">
      <c r="A8" s="2"/>
      <c r="B8" s="2"/>
      <c r="C8" s="2"/>
      <c r="D8" s="2"/>
      <c r="E8" s="2"/>
      <c r="F8" s="2"/>
      <c r="G8" s="2"/>
      <c r="H8" s="280"/>
      <c r="I8" s="2"/>
      <c r="J8" s="2"/>
      <c r="K8" s="447"/>
      <c r="L8" s="447"/>
      <c r="M8" s="2"/>
      <c r="N8" s="2"/>
      <c r="O8" s="2"/>
      <c r="P8" s="2"/>
      <c r="Q8" s="231"/>
      <c r="R8" s="231"/>
      <c r="S8" s="231"/>
      <c r="T8" s="231"/>
      <c r="U8" s="2"/>
      <c r="V8" s="2"/>
      <c r="W8" s="2"/>
      <c r="X8" s="447"/>
      <c r="Y8" s="447"/>
      <c r="Z8" s="44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47"/>
      <c r="AM8" s="447"/>
      <c r="AN8" s="447"/>
      <c r="AO8" s="240"/>
      <c r="AP8" s="2"/>
      <c r="AQ8" s="2"/>
      <c r="AR8" s="449"/>
      <c r="AS8" s="2"/>
    </row>
    <row r="9" spans="1:45" ht="15.75" customHeight="1" outlineLevel="2" thickBot="1">
      <c r="A9" s="52"/>
      <c r="B9" s="53"/>
      <c r="C9" s="54"/>
      <c r="D9" s="54"/>
      <c r="E9" s="54"/>
      <c r="F9" s="70"/>
      <c r="G9" s="70"/>
      <c r="H9" s="23"/>
      <c r="I9" s="572" t="s">
        <v>301</v>
      </c>
      <c r="J9" s="570"/>
      <c r="K9" s="570"/>
      <c r="L9" s="570"/>
      <c r="M9" s="571"/>
      <c r="N9" s="629" t="s">
        <v>303</v>
      </c>
      <c r="O9" s="570" t="s">
        <v>302</v>
      </c>
      <c r="P9" s="570"/>
      <c r="Q9" s="570"/>
      <c r="R9" s="570"/>
      <c r="S9" s="570"/>
      <c r="T9" s="570"/>
      <c r="U9" s="629" t="s">
        <v>304</v>
      </c>
      <c r="V9" s="628" t="s">
        <v>306</v>
      </c>
      <c r="W9" s="628"/>
      <c r="X9" s="628"/>
      <c r="Y9" s="628"/>
      <c r="Z9" s="628"/>
      <c r="AA9" s="629" t="s">
        <v>305</v>
      </c>
      <c r="AB9" s="570" t="s">
        <v>307</v>
      </c>
      <c r="AC9" s="570"/>
      <c r="AD9" s="570"/>
      <c r="AE9" s="570"/>
      <c r="AF9" s="629" t="s">
        <v>309</v>
      </c>
      <c r="AG9" s="651" t="s">
        <v>308</v>
      </c>
      <c r="AH9" s="651"/>
      <c r="AI9" s="651"/>
      <c r="AJ9" s="651"/>
      <c r="AK9" s="651"/>
      <c r="AL9" s="651"/>
      <c r="AM9" s="651"/>
      <c r="AN9" s="651"/>
      <c r="AO9" s="651"/>
      <c r="AP9" s="629" t="s">
        <v>310</v>
      </c>
      <c r="AQ9" s="632" t="s">
        <v>52</v>
      </c>
      <c r="AR9" s="632" t="s">
        <v>295</v>
      </c>
      <c r="AS9" s="632" t="s">
        <v>53</v>
      </c>
    </row>
    <row r="10" spans="1:45" ht="15" outlineLevel="2">
      <c r="A10" s="55"/>
      <c r="B10" s="240"/>
      <c r="C10" s="3"/>
      <c r="D10" s="3"/>
      <c r="E10" s="3"/>
      <c r="F10" s="19"/>
      <c r="G10" s="19"/>
      <c r="H10" s="24"/>
      <c r="I10" s="284">
        <v>1</v>
      </c>
      <c r="J10" s="269">
        <v>2</v>
      </c>
      <c r="K10" s="269"/>
      <c r="L10" s="269">
        <v>3</v>
      </c>
      <c r="M10" s="285">
        <v>4</v>
      </c>
      <c r="N10" s="630"/>
      <c r="O10" s="270">
        <v>5</v>
      </c>
      <c r="P10" s="269"/>
      <c r="Q10" s="257">
        <v>6</v>
      </c>
      <c r="R10" s="257"/>
      <c r="S10" s="257">
        <v>7</v>
      </c>
      <c r="T10" s="257">
        <v>8</v>
      </c>
      <c r="U10" s="630"/>
      <c r="V10" s="270">
        <v>9</v>
      </c>
      <c r="W10" s="269">
        <v>10</v>
      </c>
      <c r="X10" s="269">
        <v>11</v>
      </c>
      <c r="Y10" s="269">
        <v>12</v>
      </c>
      <c r="Z10" s="269">
        <v>13</v>
      </c>
      <c r="AA10" s="630"/>
      <c r="AB10" s="270">
        <v>14</v>
      </c>
      <c r="AC10" s="269">
        <v>15</v>
      </c>
      <c r="AD10" s="269">
        <v>16</v>
      </c>
      <c r="AE10" s="269">
        <v>17</v>
      </c>
      <c r="AF10" s="630"/>
      <c r="AG10" s="270">
        <v>18</v>
      </c>
      <c r="AH10" s="269"/>
      <c r="AI10" s="269">
        <v>19</v>
      </c>
      <c r="AJ10" s="269">
        <v>20</v>
      </c>
      <c r="AK10" s="269"/>
      <c r="AL10" s="269">
        <v>21</v>
      </c>
      <c r="AM10" s="269">
        <v>22</v>
      </c>
      <c r="AN10" s="269">
        <v>23</v>
      </c>
      <c r="AO10" s="269">
        <v>24</v>
      </c>
      <c r="AP10" s="630"/>
      <c r="AQ10" s="633"/>
      <c r="AR10" s="633"/>
      <c r="AS10" s="633"/>
    </row>
    <row r="11" spans="1:45" ht="15" customHeight="1" hidden="1" outlineLevel="2">
      <c r="A11" s="55"/>
      <c r="B11" s="240"/>
      <c r="C11" s="3"/>
      <c r="D11" s="3"/>
      <c r="E11" s="3"/>
      <c r="F11" s="19"/>
      <c r="G11" s="19"/>
      <c r="H11" s="24"/>
      <c r="I11" s="286"/>
      <c r="J11" s="279"/>
      <c r="K11" s="446"/>
      <c r="L11" s="446"/>
      <c r="M11" s="42"/>
      <c r="N11" s="630"/>
      <c r="O11" s="81"/>
      <c r="P11" s="230"/>
      <c r="Q11" s="232"/>
      <c r="R11" s="232"/>
      <c r="S11" s="232"/>
      <c r="T11" s="232"/>
      <c r="U11" s="630"/>
      <c r="V11" s="245"/>
      <c r="W11" s="262"/>
      <c r="X11" s="262"/>
      <c r="Y11" s="262"/>
      <c r="Z11" s="262"/>
      <c r="AA11" s="630"/>
      <c r="AB11" s="245"/>
      <c r="AC11" s="262"/>
      <c r="AD11" s="262"/>
      <c r="AE11" s="71"/>
      <c r="AF11" s="630"/>
      <c r="AG11" s="81"/>
      <c r="AH11" s="134"/>
      <c r="AI11" s="134"/>
      <c r="AJ11" s="134"/>
      <c r="AK11" s="134"/>
      <c r="AL11" s="446"/>
      <c r="AM11" s="446"/>
      <c r="AN11" s="446"/>
      <c r="AO11" s="239"/>
      <c r="AP11" s="630"/>
      <c r="AQ11" s="633"/>
      <c r="AR11" s="633"/>
      <c r="AS11" s="633"/>
    </row>
    <row r="12" spans="1:45" ht="114" customHeight="1" outlineLevel="2" thickBot="1">
      <c r="A12" s="65" t="s">
        <v>0</v>
      </c>
      <c r="B12" s="66"/>
      <c r="C12" s="61" t="s">
        <v>1</v>
      </c>
      <c r="D12" s="61" t="s">
        <v>2</v>
      </c>
      <c r="E12" s="61" t="s">
        <v>3</v>
      </c>
      <c r="F12" s="62" t="s">
        <v>4</v>
      </c>
      <c r="G12" s="62" t="s">
        <v>5</v>
      </c>
      <c r="H12" s="33" t="s">
        <v>150</v>
      </c>
      <c r="I12" s="69" t="s">
        <v>268</v>
      </c>
      <c r="J12" s="35" t="s">
        <v>269</v>
      </c>
      <c r="K12" s="113" t="s">
        <v>270</v>
      </c>
      <c r="L12" s="113" t="s">
        <v>271</v>
      </c>
      <c r="M12" s="77" t="s">
        <v>85</v>
      </c>
      <c r="N12" s="631"/>
      <c r="O12" s="271" t="s">
        <v>272</v>
      </c>
      <c r="P12" s="113" t="s">
        <v>273</v>
      </c>
      <c r="Q12" s="258" t="s">
        <v>274</v>
      </c>
      <c r="R12" s="258" t="s">
        <v>275</v>
      </c>
      <c r="S12" s="258" t="s">
        <v>276</v>
      </c>
      <c r="T12" s="258" t="s">
        <v>277</v>
      </c>
      <c r="U12" s="631"/>
      <c r="V12" s="67" t="s">
        <v>299</v>
      </c>
      <c r="W12" s="35" t="s">
        <v>278</v>
      </c>
      <c r="X12" s="35" t="s">
        <v>279</v>
      </c>
      <c r="Y12" s="35" t="s">
        <v>280</v>
      </c>
      <c r="Z12" s="35" t="s">
        <v>281</v>
      </c>
      <c r="AA12" s="631"/>
      <c r="AB12" s="67" t="s">
        <v>282</v>
      </c>
      <c r="AC12" s="35" t="s">
        <v>283</v>
      </c>
      <c r="AD12" s="258" t="s">
        <v>284</v>
      </c>
      <c r="AE12" s="258" t="s">
        <v>285</v>
      </c>
      <c r="AF12" s="631"/>
      <c r="AG12" s="67" t="s">
        <v>286</v>
      </c>
      <c r="AH12" s="35" t="s">
        <v>287</v>
      </c>
      <c r="AI12" s="35" t="s">
        <v>288</v>
      </c>
      <c r="AJ12" s="35" t="s">
        <v>289</v>
      </c>
      <c r="AK12" s="35" t="s">
        <v>290</v>
      </c>
      <c r="AL12" s="35" t="s">
        <v>291</v>
      </c>
      <c r="AM12" s="35" t="s">
        <v>292</v>
      </c>
      <c r="AN12" s="35" t="s">
        <v>293</v>
      </c>
      <c r="AO12" s="35" t="s">
        <v>294</v>
      </c>
      <c r="AP12" s="631"/>
      <c r="AQ12" s="634"/>
      <c r="AR12" s="634"/>
      <c r="AS12" s="634"/>
    </row>
    <row r="13" spans="1:45" ht="19.5" customHeight="1" hidden="1">
      <c r="A13" s="253">
        <v>1</v>
      </c>
      <c r="B13" s="162"/>
      <c r="C13" s="162" t="s">
        <v>87</v>
      </c>
      <c r="D13" s="220" t="s">
        <v>97</v>
      </c>
      <c r="E13" s="196" t="s">
        <v>91</v>
      </c>
      <c r="F13" s="145" t="s">
        <v>113</v>
      </c>
      <c r="G13" s="198">
        <v>101</v>
      </c>
      <c r="H13" s="160"/>
      <c r="I13" s="144"/>
      <c r="J13" s="145"/>
      <c r="K13" s="198"/>
      <c r="L13" s="198"/>
      <c r="M13" s="199"/>
      <c r="N13" s="160">
        <f>SUM(I13:M13)</f>
        <v>0</v>
      </c>
      <c r="O13" s="161"/>
      <c r="P13" s="198"/>
      <c r="Q13" s="5"/>
      <c r="R13" s="5"/>
      <c r="S13" s="5"/>
      <c r="T13" s="5"/>
      <c r="U13" s="160">
        <f>SUM(O13:P13)</f>
        <v>0</v>
      </c>
      <c r="V13" s="161"/>
      <c r="W13" s="145"/>
      <c r="X13" s="145"/>
      <c r="Y13" s="145"/>
      <c r="Z13" s="145"/>
      <c r="AA13" s="160">
        <f>SUM(V13:Z13)</f>
        <v>0</v>
      </c>
      <c r="AB13" s="161"/>
      <c r="AC13" s="145"/>
      <c r="AD13" s="145"/>
      <c r="AE13" s="198"/>
      <c r="AF13" s="160">
        <f>SUM(AB13:AE13)</f>
        <v>0</v>
      </c>
      <c r="AG13" s="161"/>
      <c r="AH13" s="145"/>
      <c r="AI13" s="145"/>
      <c r="AJ13" s="145"/>
      <c r="AK13" s="145"/>
      <c r="AL13" s="145"/>
      <c r="AM13" s="145"/>
      <c r="AN13" s="145"/>
      <c r="AO13" s="145"/>
      <c r="AP13" s="456">
        <f>SUM(AG13:AO13)</f>
        <v>0</v>
      </c>
      <c r="AQ13" s="97">
        <f>AP13+AF13+AA13+U13+N13</f>
        <v>0</v>
      </c>
      <c r="AR13" s="97"/>
      <c r="AS13" s="97"/>
    </row>
    <row r="14" spans="1:45" ht="45" customHeight="1">
      <c r="A14" s="99">
        <v>1</v>
      </c>
      <c r="B14" s="250"/>
      <c r="C14" s="395" t="s">
        <v>162</v>
      </c>
      <c r="D14" s="251" t="s">
        <v>164</v>
      </c>
      <c r="E14" s="101" t="s">
        <v>169</v>
      </c>
      <c r="F14" s="548" t="s">
        <v>113</v>
      </c>
      <c r="G14" s="139">
        <v>101</v>
      </c>
      <c r="H14" s="131"/>
      <c r="I14" s="289">
        <v>122</v>
      </c>
      <c r="J14" s="548">
        <v>0</v>
      </c>
      <c r="K14" s="102">
        <v>0</v>
      </c>
      <c r="L14" s="102">
        <v>49</v>
      </c>
      <c r="M14" s="139">
        <v>10</v>
      </c>
      <c r="N14" s="131">
        <f>SUM(I14:M14)</f>
        <v>181</v>
      </c>
      <c r="O14" s="132">
        <v>0</v>
      </c>
      <c r="P14" s="548">
        <v>20</v>
      </c>
      <c r="Q14" s="548">
        <v>46</v>
      </c>
      <c r="R14" s="548">
        <v>0</v>
      </c>
      <c r="S14" s="548">
        <v>10</v>
      </c>
      <c r="T14" s="548">
        <v>60</v>
      </c>
      <c r="U14" s="131">
        <f>SUM(O14:T14)</f>
        <v>136</v>
      </c>
      <c r="V14" s="132">
        <v>30</v>
      </c>
      <c r="W14" s="548">
        <v>35</v>
      </c>
      <c r="X14" s="548">
        <v>30</v>
      </c>
      <c r="Y14" s="548">
        <v>80</v>
      </c>
      <c r="Z14" s="548">
        <v>10</v>
      </c>
      <c r="AA14" s="131">
        <f>SUM(V14:Z14)</f>
        <v>185</v>
      </c>
      <c r="AB14" s="110">
        <v>50</v>
      </c>
      <c r="AC14" s="548">
        <v>29</v>
      </c>
      <c r="AD14" s="548">
        <v>43</v>
      </c>
      <c r="AE14" s="548">
        <v>30</v>
      </c>
      <c r="AF14" s="644">
        <f>SUM(AE14+AD14+AC14+AB14)</f>
        <v>152</v>
      </c>
      <c r="AG14" s="132">
        <v>91</v>
      </c>
      <c r="AH14" s="548">
        <v>20</v>
      </c>
      <c r="AI14" s="548">
        <v>0</v>
      </c>
      <c r="AJ14" s="548">
        <v>66</v>
      </c>
      <c r="AK14" s="548">
        <v>20</v>
      </c>
      <c r="AL14" s="548">
        <v>40</v>
      </c>
      <c r="AM14" s="548">
        <v>70</v>
      </c>
      <c r="AN14" s="548">
        <v>67</v>
      </c>
      <c r="AO14" s="548">
        <v>30</v>
      </c>
      <c r="AP14" s="274">
        <f>SUM(AG14:AO14)</f>
        <v>404</v>
      </c>
      <c r="AQ14" s="658">
        <f>AP14+AF14+AA14+U14+N14+H14</f>
        <v>1058</v>
      </c>
      <c r="AR14" s="656">
        <f>AQ14*$I$27</f>
        <v>687.7</v>
      </c>
      <c r="AS14" s="635">
        <v>1</v>
      </c>
    </row>
    <row r="15" spans="1:45" ht="45" customHeight="1">
      <c r="A15" s="92">
        <v>2</v>
      </c>
      <c r="B15" s="8"/>
      <c r="C15" s="246" t="s">
        <v>162</v>
      </c>
      <c r="D15" s="248" t="s">
        <v>164</v>
      </c>
      <c r="E15" s="544" t="s">
        <v>167</v>
      </c>
      <c r="F15" s="544" t="s">
        <v>113</v>
      </c>
      <c r="G15" s="44">
        <v>105</v>
      </c>
      <c r="H15" s="404"/>
      <c r="I15" s="144">
        <v>140</v>
      </c>
      <c r="J15" s="544">
        <v>26</v>
      </c>
      <c r="K15" s="198">
        <v>0</v>
      </c>
      <c r="L15" s="198">
        <v>39</v>
      </c>
      <c r="M15" s="199">
        <v>0</v>
      </c>
      <c r="N15" s="178">
        <f>SUM(I15:M15)</f>
        <v>205</v>
      </c>
      <c r="O15" s="200">
        <v>16</v>
      </c>
      <c r="P15" s="544">
        <v>20</v>
      </c>
      <c r="Q15" s="544">
        <v>59</v>
      </c>
      <c r="R15" s="544">
        <v>20</v>
      </c>
      <c r="S15" s="544">
        <v>10</v>
      </c>
      <c r="T15" s="544">
        <v>60</v>
      </c>
      <c r="U15" s="178">
        <f>SUM(O15:T15)</f>
        <v>185</v>
      </c>
      <c r="V15" s="161">
        <v>40</v>
      </c>
      <c r="W15" s="145">
        <v>35</v>
      </c>
      <c r="X15" s="145">
        <v>30</v>
      </c>
      <c r="Y15" s="145">
        <v>80</v>
      </c>
      <c r="Z15" s="145">
        <v>10</v>
      </c>
      <c r="AA15" s="178">
        <f>SUM(V15:Z15)</f>
        <v>195</v>
      </c>
      <c r="AB15" s="43">
        <v>0</v>
      </c>
      <c r="AC15" s="544">
        <v>38</v>
      </c>
      <c r="AD15" s="544">
        <v>46</v>
      </c>
      <c r="AE15" s="544">
        <v>30</v>
      </c>
      <c r="AF15" s="178">
        <f>SUM(AE15+AD15+AC15+AB15)</f>
        <v>114</v>
      </c>
      <c r="AG15" s="161">
        <f>57-20</f>
        <v>37</v>
      </c>
      <c r="AH15" s="145">
        <v>0</v>
      </c>
      <c r="AI15" s="145">
        <v>62</v>
      </c>
      <c r="AJ15" s="145">
        <v>78</v>
      </c>
      <c r="AK15" s="145">
        <v>0</v>
      </c>
      <c r="AL15" s="145">
        <v>0</v>
      </c>
      <c r="AM15" s="145">
        <v>0</v>
      </c>
      <c r="AN15" s="145">
        <v>0</v>
      </c>
      <c r="AO15" s="145">
        <v>10</v>
      </c>
      <c r="AP15" s="275">
        <f>SUM(AG15:AO15)</f>
        <v>187</v>
      </c>
      <c r="AQ15" s="659">
        <f>AP15+AF15+AA15+U15+N15+H15</f>
        <v>886</v>
      </c>
      <c r="AR15" s="657">
        <f aca="true" t="shared" si="0" ref="AR15:AR23">AQ15*$I$27</f>
        <v>575.9</v>
      </c>
      <c r="AS15" s="288">
        <v>2</v>
      </c>
    </row>
    <row r="16" spans="1:45" ht="45" customHeight="1">
      <c r="A16" s="92">
        <v>3</v>
      </c>
      <c r="B16" s="8"/>
      <c r="C16" s="8" t="s">
        <v>163</v>
      </c>
      <c r="D16" s="543" t="s">
        <v>197</v>
      </c>
      <c r="E16" s="544" t="s">
        <v>170</v>
      </c>
      <c r="F16" s="544" t="s">
        <v>113</v>
      </c>
      <c r="G16" s="114">
        <v>103</v>
      </c>
      <c r="H16" s="179"/>
      <c r="I16" s="43">
        <v>128</v>
      </c>
      <c r="J16" s="544">
        <v>0</v>
      </c>
      <c r="K16" s="89">
        <v>0</v>
      </c>
      <c r="L16" s="89">
        <v>0</v>
      </c>
      <c r="M16" s="44">
        <v>10</v>
      </c>
      <c r="N16" s="178">
        <f>SUM(I16:M16)</f>
        <v>138</v>
      </c>
      <c r="O16" s="200">
        <v>12</v>
      </c>
      <c r="P16" s="544">
        <v>0</v>
      </c>
      <c r="Q16" s="544">
        <v>57</v>
      </c>
      <c r="R16" s="544">
        <v>0</v>
      </c>
      <c r="S16" s="544">
        <v>10</v>
      </c>
      <c r="T16" s="544">
        <v>60</v>
      </c>
      <c r="U16" s="178">
        <f>SUM(O16:T16)</f>
        <v>139</v>
      </c>
      <c r="V16" s="200">
        <v>32</v>
      </c>
      <c r="W16" s="544">
        <v>35</v>
      </c>
      <c r="X16" s="544">
        <v>30</v>
      </c>
      <c r="Y16" s="544">
        <v>30</v>
      </c>
      <c r="Z16" s="544">
        <v>10</v>
      </c>
      <c r="AA16" s="178">
        <f>SUM(V16:Z16)</f>
        <v>137</v>
      </c>
      <c r="AB16" s="43">
        <v>50</v>
      </c>
      <c r="AC16" s="544">
        <v>29</v>
      </c>
      <c r="AD16" s="544">
        <v>43</v>
      </c>
      <c r="AE16" s="544">
        <v>30</v>
      </c>
      <c r="AF16" s="178">
        <f>SUM(AE16+AD16+AC16+AB16)</f>
        <v>152</v>
      </c>
      <c r="AG16" s="200">
        <v>69</v>
      </c>
      <c r="AH16" s="544">
        <v>0</v>
      </c>
      <c r="AI16" s="544">
        <v>0</v>
      </c>
      <c r="AJ16" s="544">
        <v>33</v>
      </c>
      <c r="AK16" s="544">
        <v>0</v>
      </c>
      <c r="AL16" s="544">
        <v>13</v>
      </c>
      <c r="AM16" s="544">
        <v>65</v>
      </c>
      <c r="AN16" s="544">
        <v>0</v>
      </c>
      <c r="AO16" s="544">
        <v>15</v>
      </c>
      <c r="AP16" s="275">
        <f>SUM(AG16:AO16)</f>
        <v>195</v>
      </c>
      <c r="AQ16" s="659">
        <f>AP16+AF16+AA16+U16+N16+H16</f>
        <v>761</v>
      </c>
      <c r="AR16" s="657">
        <f t="shared" si="0"/>
        <v>494.65000000000003</v>
      </c>
      <c r="AS16" s="288">
        <v>3</v>
      </c>
    </row>
    <row r="17" spans="1:45" ht="45" customHeight="1">
      <c r="A17" s="92">
        <v>4</v>
      </c>
      <c r="B17" s="8"/>
      <c r="C17" s="246" t="s">
        <v>89</v>
      </c>
      <c r="D17" s="248" t="s">
        <v>260</v>
      </c>
      <c r="E17" s="248" t="s">
        <v>176</v>
      </c>
      <c r="F17" s="544" t="s">
        <v>113</v>
      </c>
      <c r="G17" s="114">
        <v>102</v>
      </c>
      <c r="H17" s="178"/>
      <c r="I17" s="43">
        <v>139</v>
      </c>
      <c r="J17" s="544">
        <v>0</v>
      </c>
      <c r="K17" s="89">
        <v>20</v>
      </c>
      <c r="L17" s="89">
        <v>0</v>
      </c>
      <c r="M17" s="44">
        <v>10</v>
      </c>
      <c r="N17" s="178">
        <f>SUM(I17:M17)</f>
        <v>169</v>
      </c>
      <c r="O17" s="200">
        <v>0</v>
      </c>
      <c r="P17" s="544">
        <v>0</v>
      </c>
      <c r="Q17" s="544">
        <v>51</v>
      </c>
      <c r="R17" s="544">
        <v>20</v>
      </c>
      <c r="S17" s="544">
        <v>10</v>
      </c>
      <c r="T17" s="544">
        <v>60</v>
      </c>
      <c r="U17" s="178">
        <f>SUM(O17:T17)</f>
        <v>141</v>
      </c>
      <c r="V17" s="200">
        <v>26</v>
      </c>
      <c r="W17" s="544">
        <v>29</v>
      </c>
      <c r="X17" s="544">
        <v>0</v>
      </c>
      <c r="Y17" s="544">
        <v>30</v>
      </c>
      <c r="Z17" s="544">
        <v>0</v>
      </c>
      <c r="AA17" s="178">
        <f>SUM(V17:Z17)</f>
        <v>85</v>
      </c>
      <c r="AB17" s="43">
        <v>0</v>
      </c>
      <c r="AC17" s="544">
        <v>38</v>
      </c>
      <c r="AD17" s="544">
        <v>46</v>
      </c>
      <c r="AE17" s="544">
        <v>30</v>
      </c>
      <c r="AF17" s="178">
        <f>SUM(AE17+AD17+AC17+AB17)</f>
        <v>114</v>
      </c>
      <c r="AG17" s="200">
        <v>0</v>
      </c>
      <c r="AH17" s="544">
        <v>0</v>
      </c>
      <c r="AI17" s="544">
        <v>58</v>
      </c>
      <c r="AJ17" s="544">
        <v>59</v>
      </c>
      <c r="AK17" s="544">
        <v>0</v>
      </c>
      <c r="AL17" s="544">
        <v>0</v>
      </c>
      <c r="AM17" s="544">
        <v>0</v>
      </c>
      <c r="AN17" s="544">
        <v>0</v>
      </c>
      <c r="AO17" s="544">
        <v>10</v>
      </c>
      <c r="AP17" s="275">
        <f>SUM(AG17:AO17)</f>
        <v>127</v>
      </c>
      <c r="AQ17" s="659">
        <f>AP17+AF17+AA17+U17+N17+H17</f>
        <v>636</v>
      </c>
      <c r="AR17" s="657">
        <f t="shared" si="0"/>
        <v>413.40000000000003</v>
      </c>
      <c r="AS17" s="288">
        <v>4</v>
      </c>
    </row>
    <row r="18" spans="1:45" ht="45" customHeight="1" thickBot="1">
      <c r="A18" s="121">
        <v>5</v>
      </c>
      <c r="B18" s="58"/>
      <c r="C18" s="246" t="s">
        <v>162</v>
      </c>
      <c r="D18" s="248" t="s">
        <v>165</v>
      </c>
      <c r="E18" s="361" t="s">
        <v>168</v>
      </c>
      <c r="F18" s="361" t="s">
        <v>113</v>
      </c>
      <c r="G18" s="44">
        <v>104</v>
      </c>
      <c r="H18" s="265"/>
      <c r="I18" s="45">
        <v>112</v>
      </c>
      <c r="J18" s="546">
        <v>0</v>
      </c>
      <c r="K18" s="126">
        <v>0</v>
      </c>
      <c r="L18" s="126">
        <v>0</v>
      </c>
      <c r="M18" s="47">
        <v>10</v>
      </c>
      <c r="N18" s="265">
        <f>SUM(I18:M18)</f>
        <v>122</v>
      </c>
      <c r="O18" s="264">
        <v>0</v>
      </c>
      <c r="P18" s="546">
        <v>20</v>
      </c>
      <c r="Q18" s="546">
        <v>0</v>
      </c>
      <c r="R18" s="546">
        <v>20</v>
      </c>
      <c r="S18" s="546">
        <v>10</v>
      </c>
      <c r="T18" s="546">
        <v>60</v>
      </c>
      <c r="U18" s="265">
        <f>SUM(O18:T18)</f>
        <v>110</v>
      </c>
      <c r="V18" s="264">
        <v>24</v>
      </c>
      <c r="W18" s="546">
        <v>0</v>
      </c>
      <c r="X18" s="546">
        <v>0</v>
      </c>
      <c r="Y18" s="546">
        <v>60</v>
      </c>
      <c r="Z18" s="546">
        <v>10</v>
      </c>
      <c r="AA18" s="265">
        <f>SUM(V18:Z18)</f>
        <v>94</v>
      </c>
      <c r="AB18" s="45">
        <v>12</v>
      </c>
      <c r="AC18" s="546">
        <v>0</v>
      </c>
      <c r="AD18" s="546">
        <v>45</v>
      </c>
      <c r="AE18" s="544">
        <v>30</v>
      </c>
      <c r="AF18" s="31">
        <f>SUM(AE18+AD18+AC18+AB18)</f>
        <v>87</v>
      </c>
      <c r="AG18" s="647">
        <v>0</v>
      </c>
      <c r="AH18" s="545">
        <v>0</v>
      </c>
      <c r="AI18" s="545">
        <v>34</v>
      </c>
      <c r="AJ18" s="545">
        <v>20</v>
      </c>
      <c r="AK18" s="545">
        <v>0</v>
      </c>
      <c r="AL18" s="545">
        <v>0</v>
      </c>
      <c r="AM18" s="545">
        <v>0</v>
      </c>
      <c r="AN18" s="545">
        <v>0</v>
      </c>
      <c r="AO18" s="545">
        <v>0</v>
      </c>
      <c r="AP18" s="276">
        <f>SUM(AG18:AO18)</f>
        <v>54</v>
      </c>
      <c r="AQ18" s="660">
        <f>AP18+AF18+AA18+U18+N18+H18</f>
        <v>467</v>
      </c>
      <c r="AR18" s="661">
        <f t="shared" si="0"/>
        <v>303.55</v>
      </c>
      <c r="AS18" s="288">
        <v>5</v>
      </c>
    </row>
    <row r="19" spans="1:45" ht="45" customHeight="1">
      <c r="A19" s="99">
        <v>1</v>
      </c>
      <c r="B19" s="250"/>
      <c r="C19" s="250" t="s">
        <v>162</v>
      </c>
      <c r="D19" s="251" t="s">
        <v>98</v>
      </c>
      <c r="E19" s="251" t="s">
        <v>141</v>
      </c>
      <c r="F19" s="251" t="s">
        <v>161</v>
      </c>
      <c r="G19" s="130">
        <v>201</v>
      </c>
      <c r="H19" s="177"/>
      <c r="I19" s="110">
        <v>140</v>
      </c>
      <c r="J19" s="548">
        <v>0</v>
      </c>
      <c r="K19" s="102">
        <v>0</v>
      </c>
      <c r="L19" s="102">
        <v>57</v>
      </c>
      <c r="M19" s="102">
        <v>10</v>
      </c>
      <c r="N19" s="131">
        <f>SUM(I19:M19)</f>
        <v>207</v>
      </c>
      <c r="O19" s="132">
        <v>38</v>
      </c>
      <c r="P19" s="548">
        <v>20</v>
      </c>
      <c r="Q19" s="548">
        <v>60</v>
      </c>
      <c r="R19" s="548">
        <v>20</v>
      </c>
      <c r="S19" s="548">
        <v>10</v>
      </c>
      <c r="T19" s="548">
        <v>60</v>
      </c>
      <c r="U19" s="131">
        <f>SUM(O19:T19)</f>
        <v>208</v>
      </c>
      <c r="V19" s="132">
        <v>40</v>
      </c>
      <c r="W19" s="548">
        <v>40</v>
      </c>
      <c r="X19" s="102">
        <v>30</v>
      </c>
      <c r="Y19" s="102">
        <v>80</v>
      </c>
      <c r="Z19" s="102">
        <v>10</v>
      </c>
      <c r="AA19" s="131">
        <f>SUM(V19:Z19)</f>
        <v>200</v>
      </c>
      <c r="AB19" s="110">
        <v>50</v>
      </c>
      <c r="AC19" s="548">
        <v>29</v>
      </c>
      <c r="AD19" s="548">
        <v>43</v>
      </c>
      <c r="AE19" s="548">
        <v>30</v>
      </c>
      <c r="AF19" s="644">
        <f>SUM(AE19+AD19+AC19+AB19)</f>
        <v>152</v>
      </c>
      <c r="AG19" s="110">
        <v>71</v>
      </c>
      <c r="AH19" s="548">
        <v>20</v>
      </c>
      <c r="AI19" s="548">
        <v>70</v>
      </c>
      <c r="AJ19" s="548">
        <v>80</v>
      </c>
      <c r="AK19" s="548">
        <v>20</v>
      </c>
      <c r="AL19" s="548">
        <v>40</v>
      </c>
      <c r="AM19" s="548">
        <v>75</v>
      </c>
      <c r="AN19" s="548">
        <v>59</v>
      </c>
      <c r="AO19" s="102">
        <v>30</v>
      </c>
      <c r="AP19" s="274">
        <f>SUM(AG19:AO19)</f>
        <v>465</v>
      </c>
      <c r="AQ19" s="97">
        <f>AP19+AF19+AA19+U19+N19+H19</f>
        <v>1232</v>
      </c>
      <c r="AR19" s="662">
        <v>800</v>
      </c>
      <c r="AS19" s="648">
        <v>1</v>
      </c>
    </row>
    <row r="20" spans="1:45" ht="45" customHeight="1">
      <c r="A20" s="92">
        <v>2</v>
      </c>
      <c r="B20" s="246"/>
      <c r="C20" s="8" t="s">
        <v>162</v>
      </c>
      <c r="D20" s="543" t="s">
        <v>164</v>
      </c>
      <c r="E20" s="543" t="s">
        <v>174</v>
      </c>
      <c r="F20" s="543" t="s">
        <v>161</v>
      </c>
      <c r="G20" s="106">
        <v>204</v>
      </c>
      <c r="H20" s="179"/>
      <c r="I20" s="43">
        <v>140</v>
      </c>
      <c r="J20" s="544">
        <v>0</v>
      </c>
      <c r="K20" s="166">
        <v>0</v>
      </c>
      <c r="L20" s="166">
        <v>45</v>
      </c>
      <c r="M20" s="166">
        <v>10</v>
      </c>
      <c r="N20" s="178">
        <f>SUM(I20:M20)</f>
        <v>195</v>
      </c>
      <c r="O20" s="202">
        <v>62</v>
      </c>
      <c r="P20" s="246">
        <v>20</v>
      </c>
      <c r="Q20" s="123">
        <v>70</v>
      </c>
      <c r="R20" s="246">
        <v>0</v>
      </c>
      <c r="S20" s="544">
        <v>10</v>
      </c>
      <c r="T20" s="246">
        <v>60</v>
      </c>
      <c r="U20" s="178">
        <f>SUM(O20:T20)</f>
        <v>222</v>
      </c>
      <c r="V20" s="202">
        <v>40</v>
      </c>
      <c r="W20" s="246">
        <v>40</v>
      </c>
      <c r="X20" s="166">
        <v>30</v>
      </c>
      <c r="Y20" s="166">
        <v>80</v>
      </c>
      <c r="Z20" s="166">
        <v>10</v>
      </c>
      <c r="AA20" s="178">
        <f>SUM(V20:Z20)</f>
        <v>200</v>
      </c>
      <c r="AB20" s="92">
        <v>60</v>
      </c>
      <c r="AC20" s="246">
        <v>36</v>
      </c>
      <c r="AD20" s="246">
        <v>49</v>
      </c>
      <c r="AE20" s="246">
        <v>30</v>
      </c>
      <c r="AF20" s="178">
        <f>SUM(AE20+AD20+AC20+AB20)</f>
        <v>175</v>
      </c>
      <c r="AG20" s="92">
        <v>82</v>
      </c>
      <c r="AH20" s="246">
        <v>0</v>
      </c>
      <c r="AI20" s="246">
        <v>61</v>
      </c>
      <c r="AJ20" s="246">
        <v>72</v>
      </c>
      <c r="AK20" s="246">
        <v>20</v>
      </c>
      <c r="AL20" s="246">
        <v>40</v>
      </c>
      <c r="AM20" s="246">
        <v>70</v>
      </c>
      <c r="AN20" s="246">
        <v>64</v>
      </c>
      <c r="AO20" s="166">
        <v>30</v>
      </c>
      <c r="AP20" s="275">
        <f>SUM(AG20:AO20)</f>
        <v>439</v>
      </c>
      <c r="AQ20" s="657">
        <f>AP20+AF20+AA20+U20+N20+H20</f>
        <v>1231</v>
      </c>
      <c r="AR20" s="663">
        <f t="shared" si="0"/>
        <v>800.15</v>
      </c>
      <c r="AS20" s="90">
        <v>1</v>
      </c>
    </row>
    <row r="21" spans="1:45" ht="45" customHeight="1">
      <c r="A21" s="253">
        <v>3</v>
      </c>
      <c r="B21" s="162"/>
      <c r="C21" s="8" t="s">
        <v>162</v>
      </c>
      <c r="D21" s="248" t="s">
        <v>164</v>
      </c>
      <c r="E21" s="248" t="s">
        <v>129</v>
      </c>
      <c r="F21" s="543" t="s">
        <v>161</v>
      </c>
      <c r="G21" s="106">
        <v>206</v>
      </c>
      <c r="H21" s="404"/>
      <c r="I21" s="144">
        <v>140</v>
      </c>
      <c r="J21" s="544">
        <v>0</v>
      </c>
      <c r="K21" s="198">
        <v>0</v>
      </c>
      <c r="L21" s="198">
        <v>54</v>
      </c>
      <c r="M21" s="198">
        <v>10</v>
      </c>
      <c r="N21" s="160">
        <f>SUM(I21:M21)</f>
        <v>204</v>
      </c>
      <c r="O21" s="161">
        <v>44</v>
      </c>
      <c r="P21" s="145">
        <v>20</v>
      </c>
      <c r="Q21" s="145">
        <v>50</v>
      </c>
      <c r="R21" s="145">
        <v>20</v>
      </c>
      <c r="S21" s="544">
        <v>10</v>
      </c>
      <c r="T21" s="145">
        <v>60</v>
      </c>
      <c r="U21" s="160">
        <f>SUM(O21:T21)</f>
        <v>204</v>
      </c>
      <c r="V21" s="541">
        <v>35</v>
      </c>
      <c r="W21" s="145">
        <v>40</v>
      </c>
      <c r="X21" s="198">
        <v>30</v>
      </c>
      <c r="Y21" s="198">
        <v>80</v>
      </c>
      <c r="Z21" s="198">
        <v>10</v>
      </c>
      <c r="AA21" s="160">
        <f>SUM(V21:Z21)</f>
        <v>195</v>
      </c>
      <c r="AB21" s="144">
        <v>12</v>
      </c>
      <c r="AC21" s="145">
        <v>0</v>
      </c>
      <c r="AD21" s="145">
        <v>45</v>
      </c>
      <c r="AE21" s="544">
        <v>30</v>
      </c>
      <c r="AF21" s="178">
        <f>SUM(AE21+AD21+AC21+AB21)</f>
        <v>87</v>
      </c>
      <c r="AG21" s="144">
        <v>72</v>
      </c>
      <c r="AH21" s="145">
        <v>0</v>
      </c>
      <c r="AI21" s="145">
        <v>0</v>
      </c>
      <c r="AJ21" s="145">
        <v>63</v>
      </c>
      <c r="AK21" s="145">
        <v>20</v>
      </c>
      <c r="AL21" s="145">
        <v>40</v>
      </c>
      <c r="AM21" s="145">
        <v>80</v>
      </c>
      <c r="AN21" s="145">
        <v>60</v>
      </c>
      <c r="AO21" s="198">
        <v>30</v>
      </c>
      <c r="AP21" s="456">
        <f>SUM(AG21:AO21)</f>
        <v>365</v>
      </c>
      <c r="AQ21" s="90">
        <f>AP21+AF21+AA21+U21+N21+H21</f>
        <v>1055</v>
      </c>
      <c r="AR21" s="663">
        <f t="shared" si="0"/>
        <v>685.75</v>
      </c>
      <c r="AS21" s="90">
        <v>3</v>
      </c>
    </row>
    <row r="22" spans="1:45" ht="45" customHeight="1">
      <c r="A22" s="92">
        <v>4</v>
      </c>
      <c r="B22" s="246"/>
      <c r="C22" s="8" t="s">
        <v>89</v>
      </c>
      <c r="D22" s="542" t="s">
        <v>172</v>
      </c>
      <c r="E22" s="542" t="s">
        <v>175</v>
      </c>
      <c r="F22" s="543" t="s">
        <v>161</v>
      </c>
      <c r="G22" s="106">
        <v>202</v>
      </c>
      <c r="H22" s="179"/>
      <c r="I22" s="43">
        <v>140</v>
      </c>
      <c r="J22" s="544">
        <v>0</v>
      </c>
      <c r="K22" s="89">
        <v>20</v>
      </c>
      <c r="L22" s="89">
        <v>0</v>
      </c>
      <c r="M22" s="89">
        <v>10</v>
      </c>
      <c r="N22" s="178">
        <f>SUM(I22:M22)</f>
        <v>170</v>
      </c>
      <c r="O22" s="200">
        <v>50</v>
      </c>
      <c r="P22" s="544">
        <v>20</v>
      </c>
      <c r="Q22" s="544">
        <v>67</v>
      </c>
      <c r="R22" s="544">
        <v>20</v>
      </c>
      <c r="S22" s="544">
        <v>10</v>
      </c>
      <c r="T22" s="544">
        <v>60</v>
      </c>
      <c r="U22" s="178">
        <f>SUM(O22:T22)</f>
        <v>227</v>
      </c>
      <c r="V22" s="200">
        <v>40</v>
      </c>
      <c r="W22" s="544">
        <v>33</v>
      </c>
      <c r="X22" s="89">
        <v>30</v>
      </c>
      <c r="Y22" s="89">
        <v>80</v>
      </c>
      <c r="Z22" s="89">
        <v>10</v>
      </c>
      <c r="AA22" s="178">
        <f>SUM(V22:Z22)</f>
        <v>193</v>
      </c>
      <c r="AB22" s="43">
        <v>0</v>
      </c>
      <c r="AC22" s="544">
        <v>38</v>
      </c>
      <c r="AD22" s="544">
        <v>46</v>
      </c>
      <c r="AE22" s="544">
        <v>30</v>
      </c>
      <c r="AF22" s="178">
        <f>SUM(AE22+AD22+AC22+AB22)</f>
        <v>114</v>
      </c>
      <c r="AG22" s="43">
        <v>48</v>
      </c>
      <c r="AH22" s="544">
        <v>20</v>
      </c>
      <c r="AI22" s="544">
        <v>43</v>
      </c>
      <c r="AJ22" s="544">
        <v>57</v>
      </c>
      <c r="AK22" s="544">
        <v>20</v>
      </c>
      <c r="AL22" s="544">
        <v>20</v>
      </c>
      <c r="AM22" s="544">
        <v>90</v>
      </c>
      <c r="AN22" s="544">
        <v>0</v>
      </c>
      <c r="AO22" s="89">
        <v>30</v>
      </c>
      <c r="AP22" s="275">
        <f>SUM(AG22:AO22)</f>
        <v>328</v>
      </c>
      <c r="AQ22" s="90">
        <f>AP22+AF22+AA22+U22+N22+H22</f>
        <v>1032</v>
      </c>
      <c r="AR22" s="663">
        <f t="shared" si="0"/>
        <v>670.8000000000001</v>
      </c>
      <c r="AS22" s="90">
        <v>4</v>
      </c>
    </row>
    <row r="23" spans="1:45" ht="45" customHeight="1" thickBot="1">
      <c r="A23" s="374">
        <v>5</v>
      </c>
      <c r="B23" s="78"/>
      <c r="C23" s="58" t="s">
        <v>162</v>
      </c>
      <c r="D23" s="249" t="s">
        <v>171</v>
      </c>
      <c r="E23" s="249" t="s">
        <v>131</v>
      </c>
      <c r="F23" s="547" t="s">
        <v>161</v>
      </c>
      <c r="G23" s="107">
        <v>203</v>
      </c>
      <c r="H23" s="32"/>
      <c r="I23" s="65">
        <v>93</v>
      </c>
      <c r="J23" s="61">
        <v>0</v>
      </c>
      <c r="K23" s="62">
        <v>20</v>
      </c>
      <c r="L23" s="62">
        <v>0</v>
      </c>
      <c r="M23" s="62">
        <v>10</v>
      </c>
      <c r="N23" s="32">
        <f>SUM(I23:M23)</f>
        <v>123</v>
      </c>
      <c r="O23" s="376">
        <v>0</v>
      </c>
      <c r="P23" s="61">
        <v>20</v>
      </c>
      <c r="Q23" s="61">
        <v>68</v>
      </c>
      <c r="R23" s="61">
        <v>20</v>
      </c>
      <c r="S23" s="546">
        <v>10</v>
      </c>
      <c r="T23" s="61">
        <v>60</v>
      </c>
      <c r="U23" s="32">
        <f>SUM(O23:T23)</f>
        <v>178</v>
      </c>
      <c r="V23" s="376">
        <v>40</v>
      </c>
      <c r="W23" s="61">
        <v>0</v>
      </c>
      <c r="X23" s="62">
        <v>0</v>
      </c>
      <c r="Y23" s="62">
        <v>60</v>
      </c>
      <c r="Z23" s="62">
        <v>10</v>
      </c>
      <c r="AA23" s="32">
        <f>SUM(V23:Z23)</f>
        <v>110</v>
      </c>
      <c r="AB23" s="65">
        <v>60</v>
      </c>
      <c r="AC23" s="61">
        <v>36</v>
      </c>
      <c r="AD23" s="61">
        <v>49</v>
      </c>
      <c r="AE23" s="546">
        <v>30</v>
      </c>
      <c r="AF23" s="32">
        <f>SUM(AE23+AD23+AC23+AB23)</f>
        <v>175</v>
      </c>
      <c r="AG23" s="65">
        <v>87</v>
      </c>
      <c r="AH23" s="61">
        <v>20</v>
      </c>
      <c r="AI23" s="61">
        <v>32</v>
      </c>
      <c r="AJ23" s="61">
        <v>78</v>
      </c>
      <c r="AK23" s="61">
        <v>20</v>
      </c>
      <c r="AL23" s="61">
        <v>0</v>
      </c>
      <c r="AM23" s="61">
        <v>0</v>
      </c>
      <c r="AN23" s="61">
        <v>0</v>
      </c>
      <c r="AO23" s="62">
        <v>30</v>
      </c>
      <c r="AP23" s="641">
        <f>SUM(AG23:AO23)</f>
        <v>267</v>
      </c>
      <c r="AQ23" s="124">
        <f>AP23+AF23+AA23+U23+N23+H23</f>
        <v>853</v>
      </c>
      <c r="AR23" s="664">
        <f t="shared" si="0"/>
        <v>554.45</v>
      </c>
      <c r="AS23" s="124">
        <v>5</v>
      </c>
    </row>
    <row r="24" spans="1:45" ht="47.25" customHeight="1" hidden="1" thickBot="1">
      <c r="A24" s="374">
        <v>6</v>
      </c>
      <c r="B24" s="78"/>
      <c r="C24" s="58" t="s">
        <v>162</v>
      </c>
      <c r="D24" s="547" t="s">
        <v>171</v>
      </c>
      <c r="E24" s="547" t="s">
        <v>173</v>
      </c>
      <c r="F24" s="547" t="s">
        <v>161</v>
      </c>
      <c r="G24" s="370">
        <v>205</v>
      </c>
      <c r="H24" s="640"/>
      <c r="I24" s="65">
        <v>0</v>
      </c>
      <c r="J24" s="61">
        <v>0</v>
      </c>
      <c r="K24" s="63">
        <v>0</v>
      </c>
      <c r="L24" s="63">
        <v>0</v>
      </c>
      <c r="M24" s="63">
        <v>0</v>
      </c>
      <c r="N24" s="32">
        <f>SUM(I24:M24)</f>
        <v>0</v>
      </c>
      <c r="O24" s="549">
        <v>0</v>
      </c>
      <c r="P24" s="58">
        <v>0</v>
      </c>
      <c r="Q24" s="58">
        <v>0</v>
      </c>
      <c r="R24" s="58">
        <v>0</v>
      </c>
      <c r="S24" s="61">
        <v>0</v>
      </c>
      <c r="T24" s="58">
        <v>0</v>
      </c>
      <c r="U24" s="32">
        <f>SUM(O24:T24)</f>
        <v>0</v>
      </c>
      <c r="V24" s="549">
        <v>0</v>
      </c>
      <c r="W24" s="58">
        <v>0</v>
      </c>
      <c r="X24" s="63">
        <v>0</v>
      </c>
      <c r="Y24" s="63">
        <v>0</v>
      </c>
      <c r="Z24" s="63">
        <v>0</v>
      </c>
      <c r="AA24" s="32">
        <f>SUM(V24:Z24)</f>
        <v>0</v>
      </c>
      <c r="AB24" s="549">
        <v>0</v>
      </c>
      <c r="AC24" s="58">
        <v>0</v>
      </c>
      <c r="AD24" s="58">
        <v>0</v>
      </c>
      <c r="AE24" s="58">
        <v>0</v>
      </c>
      <c r="AF24" s="32">
        <f>SUM(AE24+AD24+AC24+AB24)</f>
        <v>0</v>
      </c>
      <c r="AG24" s="549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641">
        <f>SUM(AG24:AO24)</f>
        <v>0</v>
      </c>
      <c r="AQ24" s="26">
        <f>AP24+AF24+AA24+U24+N24+H24</f>
        <v>0</v>
      </c>
      <c r="AR24" s="642">
        <f>AQ24*$I$27</f>
        <v>0</v>
      </c>
      <c r="AS24" s="643"/>
    </row>
    <row r="25" spans="1:45" ht="30.75" customHeight="1" hidden="1" thickBot="1">
      <c r="A25" s="253">
        <v>11</v>
      </c>
      <c r="B25" s="236"/>
      <c r="C25" s="162" t="s">
        <v>162</v>
      </c>
      <c r="D25" s="353" t="s">
        <v>164</v>
      </c>
      <c r="E25" s="353" t="s">
        <v>174</v>
      </c>
      <c r="F25" s="354" t="s">
        <v>161</v>
      </c>
      <c r="G25" s="369"/>
      <c r="H25" s="404"/>
      <c r="I25" s="161"/>
      <c r="J25" s="162"/>
      <c r="K25" s="163"/>
      <c r="L25" s="163"/>
      <c r="M25" s="163"/>
      <c r="N25" s="160">
        <f>SUM(I25:M25)</f>
        <v>0</v>
      </c>
      <c r="O25" s="356"/>
      <c r="P25" s="162"/>
      <c r="Q25" s="162"/>
      <c r="R25" s="162"/>
      <c r="S25" s="405"/>
      <c r="T25" s="405"/>
      <c r="U25" s="160">
        <f>SUM(O25:T25)</f>
        <v>0</v>
      </c>
      <c r="V25" s="356"/>
      <c r="W25" s="162"/>
      <c r="X25" s="163"/>
      <c r="Y25" s="163"/>
      <c r="Z25" s="163"/>
      <c r="AA25" s="160">
        <f>SUM(V25:Z25)</f>
        <v>0</v>
      </c>
      <c r="AB25" s="356"/>
      <c r="AC25" s="162"/>
      <c r="AD25" s="162"/>
      <c r="AE25" s="162"/>
      <c r="AF25" s="32">
        <f>SUM(AE25+AD25+AC25+AB25)</f>
        <v>0</v>
      </c>
      <c r="AG25" s="356"/>
      <c r="AH25" s="162"/>
      <c r="AI25" s="162"/>
      <c r="AJ25" s="162"/>
      <c r="AK25" s="162"/>
      <c r="AL25" s="162"/>
      <c r="AM25" s="162"/>
      <c r="AN25" s="162"/>
      <c r="AO25" s="162"/>
      <c r="AP25" s="160">
        <f>SUM(AG25:AO25)</f>
        <v>0</v>
      </c>
      <c r="AQ25" s="85">
        <f>AP25+AF25+AA25+U25+N25+H25</f>
        <v>0</v>
      </c>
      <c r="AR25" s="85"/>
      <c r="AS25" s="325"/>
    </row>
    <row r="26" spans="3:7" s="84" customFormat="1" ht="15">
      <c r="C26" s="236"/>
      <c r="D26" s="310"/>
      <c r="E26" s="310"/>
      <c r="F26" s="310"/>
      <c r="G26" s="310"/>
    </row>
    <row r="27" spans="3:10" s="84" customFormat="1" ht="21">
      <c r="C27" s="236"/>
      <c r="D27" s="636" t="s">
        <v>296</v>
      </c>
      <c r="E27" s="637"/>
      <c r="F27" s="637"/>
      <c r="G27" s="637"/>
      <c r="H27" s="638"/>
      <c r="I27" s="639">
        <v>0.65</v>
      </c>
      <c r="J27" s="639"/>
    </row>
    <row r="30" spans="14:32" ht="15">
      <c r="N30" s="84"/>
      <c r="O30" s="84"/>
      <c r="P30" s="84"/>
      <c r="Q30" s="84"/>
      <c r="R30" s="645"/>
      <c r="S30" s="645"/>
      <c r="T30" s="645" t="s">
        <v>60</v>
      </c>
      <c r="U30" s="645"/>
      <c r="V30" s="645"/>
      <c r="W30" s="645"/>
      <c r="X30" s="84"/>
      <c r="Y30" s="84"/>
      <c r="Z30" s="84"/>
      <c r="AA30" s="84"/>
      <c r="AB30" s="84"/>
      <c r="AC30" s="84" t="s">
        <v>160</v>
      </c>
      <c r="AD30" s="84"/>
      <c r="AE30" s="84"/>
      <c r="AF30" s="84"/>
    </row>
    <row r="31" spans="18:23" ht="15">
      <c r="R31" s="646"/>
      <c r="S31" s="646"/>
      <c r="T31" s="646"/>
      <c r="U31" s="646"/>
      <c r="V31" s="646"/>
      <c r="W31" s="646"/>
    </row>
    <row r="32" spans="19:29" ht="15">
      <c r="S32" s="646"/>
      <c r="T32" s="646" t="s">
        <v>149</v>
      </c>
      <c r="V32" s="646"/>
      <c r="W32" s="646"/>
      <c r="AC32" t="s">
        <v>298</v>
      </c>
    </row>
  </sheetData>
  <sheetProtection/>
  <mergeCells count="19">
    <mergeCell ref="I27:J27"/>
    <mergeCell ref="AP9:AP12"/>
    <mergeCell ref="O9:T9"/>
    <mergeCell ref="AG9:AO9"/>
    <mergeCell ref="AQ9:AQ12"/>
    <mergeCell ref="AR9:AR12"/>
    <mergeCell ref="AB9:AE9"/>
    <mergeCell ref="AA9:AA12"/>
    <mergeCell ref="U9:U12"/>
    <mergeCell ref="A1:AS1"/>
    <mergeCell ref="A2:AS2"/>
    <mergeCell ref="A3:AS3"/>
    <mergeCell ref="A4:AS4"/>
    <mergeCell ref="A5:AS5"/>
    <mergeCell ref="I9:M9"/>
    <mergeCell ref="V9:Z9"/>
    <mergeCell ref="N9:N12"/>
    <mergeCell ref="AF9:AF12"/>
    <mergeCell ref="AS9:AS12"/>
  </mergeCells>
  <printOptions horizontalCentered="1"/>
  <pageMargins left="0.7086614173228347" right="0.7086614173228347" top="0.31496062992125984" bottom="0.31496062992125984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P10" sqref="P10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customWidth="1"/>
    <col min="6" max="7" width="9.8515625" style="0" customWidth="1"/>
    <col min="8" max="8" width="16.7109375" style="0" customWidth="1"/>
    <col min="9" max="12" width="5.7109375" style="0" hidden="1" customWidth="1"/>
    <col min="13" max="14" width="17.57421875" style="0" hidden="1" customWidth="1"/>
  </cols>
  <sheetData>
    <row r="1" spans="1:12" ht="39.75" customHeight="1">
      <c r="A1" s="551" t="s">
        <v>16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</row>
    <row r="2" spans="1:12" ht="21">
      <c r="A2" s="552" t="s">
        <v>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</row>
    <row r="3" spans="1:12" ht="14.25" customHeight="1">
      <c r="A3" s="553" t="s">
        <v>110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</row>
    <row r="4" spans="1:12" ht="15" customHeight="1">
      <c r="A4" s="551" t="s">
        <v>9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</row>
    <row r="5" spans="1:12" ht="21">
      <c r="A5" s="568" t="s">
        <v>7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</row>
    <row r="6" spans="1:12" ht="15" customHeight="1" hidden="1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</row>
    <row r="7" spans="1:12" ht="15">
      <c r="A7" s="566"/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</row>
    <row r="8" spans="1:14" ht="15">
      <c r="A8" s="1"/>
      <c r="B8" s="2"/>
      <c r="C8" s="1"/>
      <c r="D8" s="1"/>
      <c r="E8" s="1"/>
      <c r="F8" s="1"/>
      <c r="G8" s="1"/>
      <c r="H8" s="567" t="s">
        <v>13</v>
      </c>
      <c r="I8" s="567"/>
      <c r="J8" s="567"/>
      <c r="K8" s="567"/>
      <c r="L8" s="1"/>
      <c r="M8" s="564" t="s">
        <v>57</v>
      </c>
      <c r="N8" s="565"/>
    </row>
    <row r="9" spans="1:14" ht="15" hidden="1">
      <c r="A9" s="3"/>
      <c r="B9" s="2"/>
      <c r="C9" s="3"/>
      <c r="D9" s="3"/>
      <c r="E9" s="3"/>
      <c r="F9" s="3"/>
      <c r="G9" s="3"/>
      <c r="H9" s="2"/>
      <c r="I9" s="2"/>
      <c r="J9" s="2"/>
      <c r="K9" s="2"/>
      <c r="L9" s="3"/>
      <c r="M9" s="3"/>
      <c r="N9" s="3"/>
    </row>
    <row r="10" spans="1:14" ht="75.75" customHeight="1">
      <c r="A10" s="4" t="s">
        <v>0</v>
      </c>
      <c r="B10" s="5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6" t="s">
        <v>11</v>
      </c>
      <c r="I10" s="6" t="s">
        <v>10</v>
      </c>
      <c r="J10" s="6" t="s">
        <v>12</v>
      </c>
      <c r="K10" s="6" t="s">
        <v>14</v>
      </c>
      <c r="L10" s="7" t="s">
        <v>15</v>
      </c>
      <c r="M10" s="4" t="s">
        <v>3</v>
      </c>
      <c r="N10" s="4" t="s">
        <v>56</v>
      </c>
    </row>
    <row r="11" spans="1:14" ht="15">
      <c r="A11" s="8">
        <v>1</v>
      </c>
      <c r="B11" s="8"/>
      <c r="C11" s="10"/>
      <c r="D11" s="11"/>
      <c r="E11" s="14"/>
      <c r="F11" s="4"/>
      <c r="G11" s="4"/>
      <c r="H11" s="8"/>
      <c r="I11" s="8">
        <v>5</v>
      </c>
      <c r="J11" s="8">
        <v>6</v>
      </c>
      <c r="K11" s="8"/>
      <c r="L11" s="9">
        <f>H11+K11</f>
        <v>0</v>
      </c>
      <c r="M11" s="14"/>
      <c r="N11" s="14"/>
    </row>
    <row r="12" spans="1:14" ht="15">
      <c r="A12" s="10">
        <v>2</v>
      </c>
      <c r="B12" s="10"/>
      <c r="C12" s="10"/>
      <c r="D12" s="11"/>
      <c r="E12" s="11"/>
      <c r="F12" s="4"/>
      <c r="G12" s="11"/>
      <c r="H12" s="10"/>
      <c r="I12" s="10">
        <v>4</v>
      </c>
      <c r="J12" s="10">
        <v>5</v>
      </c>
      <c r="K12" s="10"/>
      <c r="L12" s="9">
        <f aca="true" t="shared" si="0" ref="L12:L22">H12+K12</f>
        <v>0</v>
      </c>
      <c r="M12" s="11"/>
      <c r="N12" s="11"/>
    </row>
    <row r="13" spans="1:14" ht="15">
      <c r="A13" s="10">
        <v>3</v>
      </c>
      <c r="B13" s="10"/>
      <c r="C13" s="10"/>
      <c r="D13" s="11"/>
      <c r="E13" s="11"/>
      <c r="F13" s="4"/>
      <c r="G13" s="11"/>
      <c r="H13" s="10"/>
      <c r="I13" s="10">
        <v>4</v>
      </c>
      <c r="J13" s="10">
        <v>5</v>
      </c>
      <c r="K13" s="10"/>
      <c r="L13" s="9">
        <f t="shared" si="0"/>
        <v>0</v>
      </c>
      <c r="M13" s="11"/>
      <c r="N13" s="11"/>
    </row>
    <row r="14" spans="1:14" ht="15">
      <c r="A14" s="10">
        <v>4</v>
      </c>
      <c r="B14" s="10"/>
      <c r="C14" s="10"/>
      <c r="D14" s="11"/>
      <c r="E14" s="13"/>
      <c r="F14" s="4"/>
      <c r="G14" s="11"/>
      <c r="H14" s="10"/>
      <c r="I14" s="10">
        <v>4</v>
      </c>
      <c r="J14" s="10">
        <v>4</v>
      </c>
      <c r="K14" s="10"/>
      <c r="L14" s="9">
        <f t="shared" si="0"/>
        <v>0</v>
      </c>
      <c r="M14" s="11"/>
      <c r="N14" s="11"/>
    </row>
    <row r="15" spans="1:14" ht="15">
      <c r="A15" s="10">
        <v>5</v>
      </c>
      <c r="B15" s="10"/>
      <c r="C15" s="10"/>
      <c r="D15" s="11"/>
      <c r="E15" s="11"/>
      <c r="F15" s="4"/>
      <c r="G15" s="11"/>
      <c r="H15" s="10"/>
      <c r="I15" s="10">
        <v>5</v>
      </c>
      <c r="J15" s="10">
        <v>6</v>
      </c>
      <c r="K15" s="10"/>
      <c r="L15" s="9">
        <f t="shared" si="0"/>
        <v>0</v>
      </c>
      <c r="M15" s="11"/>
      <c r="N15" s="11"/>
    </row>
    <row r="16" spans="1:14" ht="15">
      <c r="A16" s="10">
        <v>6</v>
      </c>
      <c r="B16" s="10"/>
      <c r="C16" s="10"/>
      <c r="D16" s="11"/>
      <c r="E16" s="13"/>
      <c r="F16" s="4"/>
      <c r="G16" s="13"/>
      <c r="H16" s="10"/>
      <c r="I16" s="10">
        <v>9</v>
      </c>
      <c r="J16" s="10">
        <v>2</v>
      </c>
      <c r="K16" s="10"/>
      <c r="L16" s="9">
        <f t="shared" si="0"/>
        <v>0</v>
      </c>
      <c r="M16" s="13"/>
      <c r="N16" s="13"/>
    </row>
    <row r="17" spans="1:14" ht="15">
      <c r="A17" s="10">
        <v>7</v>
      </c>
      <c r="B17" s="10"/>
      <c r="C17" s="10"/>
      <c r="D17" s="11"/>
      <c r="E17" s="13"/>
      <c r="F17" s="4"/>
      <c r="G17" s="13"/>
      <c r="H17" s="10"/>
      <c r="I17" s="10"/>
      <c r="J17" s="10"/>
      <c r="K17" s="10"/>
      <c r="L17" s="9">
        <f t="shared" si="0"/>
        <v>0</v>
      </c>
      <c r="M17" s="13"/>
      <c r="N17" s="13"/>
    </row>
    <row r="18" spans="1:14" ht="15">
      <c r="A18" s="10">
        <v>6</v>
      </c>
      <c r="B18" s="10"/>
      <c r="C18" s="10"/>
      <c r="D18" s="12"/>
      <c r="E18" s="11"/>
      <c r="F18" s="4"/>
      <c r="G18" s="13"/>
      <c r="H18" s="10"/>
      <c r="I18" s="10">
        <v>9</v>
      </c>
      <c r="J18" s="10">
        <v>2</v>
      </c>
      <c r="K18" s="10"/>
      <c r="L18" s="9">
        <f>H18+K18</f>
        <v>0</v>
      </c>
      <c r="M18" s="13"/>
      <c r="N18" s="13"/>
    </row>
    <row r="19" spans="1:14" ht="15">
      <c r="A19" s="10">
        <v>7</v>
      </c>
      <c r="B19" s="10"/>
      <c r="C19" s="10"/>
      <c r="D19" s="11"/>
      <c r="E19" s="11"/>
      <c r="F19" s="11"/>
      <c r="G19" s="11"/>
      <c r="H19" s="10"/>
      <c r="I19" s="10">
        <v>4</v>
      </c>
      <c r="J19" s="10">
        <v>2</v>
      </c>
      <c r="K19" s="10"/>
      <c r="L19" s="9">
        <f t="shared" si="0"/>
        <v>0</v>
      </c>
      <c r="M19" s="11"/>
      <c r="N19" s="11"/>
    </row>
    <row r="20" spans="1:14" ht="15">
      <c r="A20" s="10">
        <v>8</v>
      </c>
      <c r="B20" s="10"/>
      <c r="C20" s="10"/>
      <c r="D20" s="11"/>
      <c r="E20" s="11"/>
      <c r="F20" s="11"/>
      <c r="G20" s="11"/>
      <c r="H20" s="10"/>
      <c r="I20" s="10">
        <v>6</v>
      </c>
      <c r="J20" s="10">
        <v>2</v>
      </c>
      <c r="K20" s="10"/>
      <c r="L20" s="9">
        <f t="shared" si="0"/>
        <v>0</v>
      </c>
      <c r="M20" s="11"/>
      <c r="N20" s="11"/>
    </row>
    <row r="21" spans="1:14" ht="15">
      <c r="A21" s="10">
        <v>9</v>
      </c>
      <c r="B21" s="10"/>
      <c r="C21" s="10"/>
      <c r="D21" s="11"/>
      <c r="E21" s="11"/>
      <c r="F21" s="11"/>
      <c r="G21" s="11"/>
      <c r="H21" s="10"/>
      <c r="I21" s="10">
        <v>3</v>
      </c>
      <c r="J21" s="10">
        <v>6</v>
      </c>
      <c r="K21" s="10"/>
      <c r="L21" s="9">
        <f t="shared" si="0"/>
        <v>0</v>
      </c>
      <c r="M21" s="11"/>
      <c r="N21" s="11"/>
    </row>
    <row r="22" spans="1:14" ht="15">
      <c r="A22" s="10">
        <v>10</v>
      </c>
      <c r="B22" s="10"/>
      <c r="C22" s="10"/>
      <c r="D22" s="11"/>
      <c r="E22" s="11"/>
      <c r="F22" s="11"/>
      <c r="G22" s="11"/>
      <c r="H22" s="10"/>
      <c r="I22" s="10">
        <v>7</v>
      </c>
      <c r="J22" s="10">
        <v>3</v>
      </c>
      <c r="K22" s="10"/>
      <c r="L22" s="9">
        <f t="shared" si="0"/>
        <v>0</v>
      </c>
      <c r="M22" s="11"/>
      <c r="N22" s="11"/>
    </row>
    <row r="23" spans="1:8" ht="15">
      <c r="A23" s="302">
        <v>11</v>
      </c>
      <c r="B23" s="164"/>
      <c r="C23" s="164"/>
      <c r="D23" s="164"/>
      <c r="E23" s="164"/>
      <c r="F23" s="164"/>
      <c r="G23" s="164"/>
      <c r="H23" s="164"/>
    </row>
    <row r="24" spans="1:8" ht="15">
      <c r="A24" s="302">
        <v>12</v>
      </c>
      <c r="B24" s="164"/>
      <c r="C24" s="164"/>
      <c r="D24" s="164"/>
      <c r="E24" s="164"/>
      <c r="F24" s="164"/>
      <c r="G24" s="164"/>
      <c r="H24" s="164"/>
    </row>
  </sheetData>
  <sheetProtection/>
  <mergeCells count="9">
    <mergeCell ref="M8:N8"/>
    <mergeCell ref="A7:L7"/>
    <mergeCell ref="H8:K8"/>
    <mergeCell ref="A1:L1"/>
    <mergeCell ref="A2:L2"/>
    <mergeCell ref="A3:L3"/>
    <mergeCell ref="A4:L4"/>
    <mergeCell ref="A5:L5"/>
    <mergeCell ref="A6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8"/>
  <sheetViews>
    <sheetView tabSelected="1" zoomScale="60" zoomScaleNormal="60" zoomScalePageLayoutView="0" workbookViewId="0" topLeftCell="A1">
      <pane ySplit="10" topLeftCell="A11" activePane="bottomLeft" state="frozen"/>
      <selection pane="topLeft" activeCell="A1" sqref="A1"/>
      <selection pane="bottomLeft" activeCell="X19" sqref="X19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7.28125" style="0" customWidth="1"/>
    <col min="5" max="5" width="17.57421875" style="0" customWidth="1"/>
    <col min="6" max="6" width="9.8515625" style="0" customWidth="1"/>
    <col min="7" max="7" width="6.8515625" style="0" customWidth="1"/>
    <col min="8" max="8" width="7.00390625" style="0" bestFit="1" customWidth="1"/>
    <col min="9" max="9" width="6.140625" style="0" customWidth="1"/>
    <col min="10" max="10" width="8.8515625" style="0" customWidth="1"/>
    <col min="11" max="11" width="6.421875" style="0" customWidth="1"/>
    <col min="12" max="12" width="10.8515625" style="0" customWidth="1"/>
    <col min="15" max="17" width="9.140625" style="0" hidden="1" customWidth="1"/>
    <col min="18" max="18" width="13.140625" style="291" customWidth="1"/>
  </cols>
  <sheetData>
    <row r="1" spans="1:18" ht="39.75" customHeight="1">
      <c r="A1" s="551" t="s">
        <v>156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2" spans="1:18" ht="7.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</row>
    <row r="3" spans="1:18" ht="14.25" customHeight="1">
      <c r="A3" s="551" t="s">
        <v>126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</row>
    <row r="4" spans="1:18" ht="15" customHeight="1">
      <c r="A4" s="551" t="s">
        <v>114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</row>
    <row r="5" spans="1:18" ht="21">
      <c r="A5" s="556" t="s">
        <v>127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</row>
    <row r="6" spans="1:18" ht="15" customHeight="1" hidden="1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</row>
    <row r="7" spans="1:18" ht="15.75" thickBot="1">
      <c r="A7" s="566"/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</row>
    <row r="8" spans="1:18" ht="15">
      <c r="A8" s="52"/>
      <c r="B8" s="53"/>
      <c r="C8" s="54"/>
      <c r="D8" s="54"/>
      <c r="E8" s="54"/>
      <c r="F8" s="54"/>
      <c r="G8" s="70"/>
      <c r="H8" s="151"/>
      <c r="I8" s="152"/>
      <c r="J8" s="153"/>
      <c r="K8" s="152"/>
      <c r="L8" s="349"/>
      <c r="M8" s="154"/>
      <c r="N8" s="154"/>
      <c r="O8" s="48"/>
      <c r="P8" s="48"/>
      <c r="R8" s="292"/>
    </row>
    <row r="9" spans="1:18" ht="15" hidden="1">
      <c r="A9" s="55"/>
      <c r="B9" s="231"/>
      <c r="C9" s="3"/>
      <c r="D9" s="3"/>
      <c r="E9" s="3"/>
      <c r="F9" s="3"/>
      <c r="G9" s="19"/>
      <c r="H9" s="155"/>
      <c r="I9" s="156"/>
      <c r="J9" s="157"/>
      <c r="K9" s="156"/>
      <c r="L9" s="350"/>
      <c r="M9" s="158"/>
      <c r="N9" s="158"/>
      <c r="O9" s="49"/>
      <c r="P9" s="49"/>
      <c r="R9" s="293"/>
    </row>
    <row r="10" spans="1:18" ht="116.25" customHeight="1" thickBot="1">
      <c r="A10" s="144" t="s">
        <v>0</v>
      </c>
      <c r="B10" s="5"/>
      <c r="C10" s="145" t="s">
        <v>1</v>
      </c>
      <c r="D10" s="145" t="s">
        <v>2</v>
      </c>
      <c r="E10" s="145" t="s">
        <v>3</v>
      </c>
      <c r="F10" s="122" t="s">
        <v>4</v>
      </c>
      <c r="G10" s="143" t="s">
        <v>5</v>
      </c>
      <c r="H10" s="527" t="s">
        <v>122</v>
      </c>
      <c r="I10" s="528" t="s">
        <v>115</v>
      </c>
      <c r="J10" s="529" t="s">
        <v>116</v>
      </c>
      <c r="K10" s="528" t="s">
        <v>123</v>
      </c>
      <c r="L10" s="530" t="s">
        <v>117</v>
      </c>
      <c r="M10" s="396" t="s">
        <v>118</v>
      </c>
      <c r="N10" s="396" t="s">
        <v>53</v>
      </c>
      <c r="O10" s="259" t="s">
        <v>119</v>
      </c>
      <c r="P10" s="146" t="s">
        <v>120</v>
      </c>
      <c r="R10" s="397" t="s">
        <v>151</v>
      </c>
    </row>
    <row r="11" spans="1:18" ht="45" customHeight="1">
      <c r="A11" s="99">
        <v>1</v>
      </c>
      <c r="B11" s="250"/>
      <c r="C11" s="395" t="s">
        <v>162</v>
      </c>
      <c r="D11" s="251" t="s">
        <v>164</v>
      </c>
      <c r="E11" s="101" t="s">
        <v>169</v>
      </c>
      <c r="F11" s="476" t="s">
        <v>113</v>
      </c>
      <c r="G11" s="102">
        <v>101</v>
      </c>
      <c r="H11" s="136">
        <f>VLOOKUP(G11,'ТГТ-команда'!$G$14:$Y$27,19,0)</f>
        <v>327</v>
      </c>
      <c r="I11" s="137">
        <f>VLOOKUP(G11,Медицина!$G$14:$T$27,14,0)</f>
        <v>138</v>
      </c>
      <c r="J11" s="538">
        <f>VLOOKUP(G11,Маршрут!$G$14:$N$27,8,0)</f>
        <v>173.875</v>
      </c>
      <c r="K11" s="137">
        <f>VLOOKUP(G11,'Связки ком'!$H$13:$L$48,5,0)</f>
        <v>179</v>
      </c>
      <c r="L11" s="653">
        <f>VLOOKUP(G11,ПСР!$G$14:$AR$25,38,0)</f>
        <v>687.7</v>
      </c>
      <c r="M11" s="458">
        <f>SUM(H11:L11)</f>
        <v>1505.575</v>
      </c>
      <c r="N11" s="300">
        <v>1</v>
      </c>
      <c r="O11" s="147"/>
      <c r="P11" s="147"/>
      <c r="Q11" s="372"/>
      <c r="R11" s="297">
        <v>100</v>
      </c>
    </row>
    <row r="12" spans="1:18" ht="45" customHeight="1">
      <c r="A12" s="92">
        <v>2</v>
      </c>
      <c r="B12" s="246"/>
      <c r="C12" s="246" t="s">
        <v>162</v>
      </c>
      <c r="D12" s="248" t="s">
        <v>164</v>
      </c>
      <c r="E12" s="544" t="s">
        <v>167</v>
      </c>
      <c r="F12" s="467" t="s">
        <v>113</v>
      </c>
      <c r="G12" s="89">
        <v>105</v>
      </c>
      <c r="H12" s="411">
        <f>VLOOKUP(G12,'ТГТ-команда'!$G$14:$Y$27,19,0)</f>
        <v>294</v>
      </c>
      <c r="I12" s="368">
        <f>VLOOKUP(G12,Медицина!$G$14:$T$27,14,0)</f>
        <v>136</v>
      </c>
      <c r="J12" s="531">
        <f>VLOOKUP(G12,Маршрут!$G$14:$N$27,8,0)</f>
        <v>122.75</v>
      </c>
      <c r="K12" s="368">
        <f>VLOOKUP(G12,'Связки ком'!$H$13:$L$48,5,0)</f>
        <v>181</v>
      </c>
      <c r="L12" s="655">
        <f>VLOOKUP(G12,ПСР!$G$14:$AR$25,38,0)</f>
        <v>575.9</v>
      </c>
      <c r="M12" s="459">
        <f>SUM(H12:L12)</f>
        <v>1309.65</v>
      </c>
      <c r="N12" s="261">
        <v>2</v>
      </c>
      <c r="O12" s="148"/>
      <c r="P12" s="148"/>
      <c r="Q12" s="84"/>
      <c r="R12" s="295">
        <f>M12*100/$M$11</f>
        <v>86.98669943377116</v>
      </c>
    </row>
    <row r="13" spans="1:18" ht="45" customHeight="1">
      <c r="A13" s="92">
        <v>3</v>
      </c>
      <c r="B13" s="246"/>
      <c r="C13" s="8" t="s">
        <v>89</v>
      </c>
      <c r="D13" s="543" t="s">
        <v>260</v>
      </c>
      <c r="E13" s="248" t="s">
        <v>176</v>
      </c>
      <c r="F13" s="467" t="s">
        <v>113</v>
      </c>
      <c r="G13" s="106">
        <v>102</v>
      </c>
      <c r="H13" s="411">
        <f>VLOOKUP(G13,'ТГТ-команда'!$G$14:$Y$27,19,0)</f>
        <v>350</v>
      </c>
      <c r="I13" s="368">
        <f>VLOOKUP(G13,Медицина!$G$14:$T$27,14,0)</f>
        <v>109</v>
      </c>
      <c r="J13" s="531">
        <f>VLOOKUP(G13,Маршрут!$G$14:$N$27,8,0)</f>
        <v>46.5</v>
      </c>
      <c r="K13" s="368">
        <f>VLOOKUP(G13,'Связки ком'!$H$13:$L$48,5,0)</f>
        <v>248</v>
      </c>
      <c r="L13" s="655">
        <f>VLOOKUP(G13,ПСР!$G$14:$AR$25,38,0)</f>
        <v>413.40000000000003</v>
      </c>
      <c r="M13" s="459">
        <f>SUM(H13:L13)</f>
        <v>1166.9</v>
      </c>
      <c r="N13" s="261">
        <v>3</v>
      </c>
      <c r="O13" s="148"/>
      <c r="P13" s="148"/>
      <c r="Q13" s="84"/>
      <c r="R13" s="295">
        <f>M13*100/$M$11</f>
        <v>77.50527207213192</v>
      </c>
    </row>
    <row r="14" spans="1:18" ht="45" customHeight="1">
      <c r="A14" s="92">
        <v>4</v>
      </c>
      <c r="B14" s="246"/>
      <c r="C14" s="246" t="s">
        <v>163</v>
      </c>
      <c r="D14" s="248" t="s">
        <v>197</v>
      </c>
      <c r="E14" s="467" t="s">
        <v>170</v>
      </c>
      <c r="F14" s="467" t="s">
        <v>113</v>
      </c>
      <c r="G14" s="106">
        <v>103</v>
      </c>
      <c r="H14" s="411">
        <f>VLOOKUP(G14,'ТГТ-команда'!$G$14:$Y$27,19,0)</f>
        <v>147</v>
      </c>
      <c r="I14" s="368">
        <f>VLOOKUP(G14,Медицина!$G$14:$T$27,14,0)</f>
        <v>123</v>
      </c>
      <c r="J14" s="531">
        <f>VLOOKUP(G14,Маршрут!$G$14:$N$27,8,0)</f>
        <v>132.875</v>
      </c>
      <c r="K14" s="368">
        <f>VLOOKUP(G14,'Связки ком'!$H$13:$L$48,5,0)</f>
        <v>162</v>
      </c>
      <c r="L14" s="655">
        <f>VLOOKUP(G14,ПСР!$G$14:$AR$25,38,0)</f>
        <v>494.65000000000003</v>
      </c>
      <c r="M14" s="459">
        <f>SUM(H14:L14)</f>
        <v>1059.525</v>
      </c>
      <c r="N14" s="261">
        <v>4</v>
      </c>
      <c r="O14" s="148"/>
      <c r="P14" s="148"/>
      <c r="Q14" s="84"/>
      <c r="R14" s="295">
        <f>M14*100/$M$11</f>
        <v>70.37344536140678</v>
      </c>
    </row>
    <row r="15" spans="1:18" ht="45" customHeight="1" thickBot="1">
      <c r="A15" s="121">
        <v>5</v>
      </c>
      <c r="B15" s="247"/>
      <c r="C15" s="247" t="s">
        <v>162</v>
      </c>
      <c r="D15" s="249" t="s">
        <v>165</v>
      </c>
      <c r="E15" s="474" t="s">
        <v>168</v>
      </c>
      <c r="F15" s="474" t="s">
        <v>113</v>
      </c>
      <c r="G15" s="126">
        <v>104</v>
      </c>
      <c r="H15" s="412">
        <f>VLOOKUP(G15,'ТГТ-команда'!$G$14:$Y$27,19,0)</f>
        <v>230</v>
      </c>
      <c r="I15" s="413">
        <f>VLOOKUP(G15,Медицина!$G$14:$T$27,14,0)</f>
        <v>0</v>
      </c>
      <c r="J15" s="539">
        <f>VLOOKUP(G15,Маршрут!$G$14:$N$27,8,0)</f>
        <v>165.875</v>
      </c>
      <c r="K15" s="413">
        <f>VLOOKUP(G15,'Связки ком'!$H$13:$L$48,5,0)</f>
        <v>126</v>
      </c>
      <c r="L15" s="654">
        <f>VLOOKUP(G15,ПСР!$G$14:$AR$25,38,0)</f>
        <v>303.55</v>
      </c>
      <c r="M15" s="460">
        <f>SUM(H15:L15)</f>
        <v>825.425</v>
      </c>
      <c r="N15" s="301">
        <v>5</v>
      </c>
      <c r="O15" s="149"/>
      <c r="P15" s="149"/>
      <c r="Q15" s="375"/>
      <c r="R15" s="298">
        <f>M15*100/$M$11</f>
        <v>54.82456868638228</v>
      </c>
    </row>
    <row r="16" spans="1:18" ht="45" customHeight="1" hidden="1" thickBot="1">
      <c r="A16" s="254">
        <v>6</v>
      </c>
      <c r="B16" s="8"/>
      <c r="C16" s="8"/>
      <c r="D16" s="466"/>
      <c r="E16" s="466"/>
      <c r="F16" s="473"/>
      <c r="G16" s="127"/>
      <c r="H16" s="410" t="e">
        <f>VLOOKUP(G16,'ТГТ-команда'!$G$14:$Y$27,19,0)</f>
        <v>#N/A</v>
      </c>
      <c r="I16" s="135" t="e">
        <f>VLOOKUP(G16,Медицина!$G$14:$T$27,14,0)</f>
        <v>#N/A</v>
      </c>
      <c r="J16" s="537" t="e">
        <f>VLOOKUP(G16,Маршрут!$G$14:$N$27,8,0)</f>
        <v>#N/A</v>
      </c>
      <c r="K16" s="135" t="e">
        <f>VLOOKUP(G16,'Связки ком'!$H$13:$L$48,5,0)</f>
        <v>#N/A</v>
      </c>
      <c r="L16" s="653" t="e">
        <f>VLOOKUP(G16,ПСР!$G$14:$AR$25,38,0)</f>
        <v>#N/A</v>
      </c>
      <c r="M16" s="461" t="e">
        <f>SUM(H16:L16)</f>
        <v>#N/A</v>
      </c>
      <c r="N16" s="260"/>
      <c r="O16" s="371"/>
      <c r="P16" s="371"/>
      <c r="R16" s="294" t="e">
        <f aca="true" t="shared" si="0" ref="R12:R18">M16*100/$M$11</f>
        <v>#N/A</v>
      </c>
    </row>
    <row r="17" spans="1:18" ht="45" customHeight="1" hidden="1">
      <c r="A17" s="92">
        <v>7</v>
      </c>
      <c r="B17" s="237"/>
      <c r="C17" s="246"/>
      <c r="D17" s="248"/>
      <c r="E17" s="248"/>
      <c r="F17" s="361"/>
      <c r="G17" s="106"/>
      <c r="H17" s="411" t="e">
        <f>VLOOKUP(G17,'ТГТ-команда'!$G$14:$Y$27,19,0)</f>
        <v>#N/A</v>
      </c>
      <c r="I17" s="137" t="e">
        <f>VLOOKUP(G17,Медицина!$G$14:$T$27,14,0)</f>
        <v>#N/A</v>
      </c>
      <c r="J17" s="537" t="e">
        <f>VLOOKUP(G17,Маршрут!$G$14:$N$27,8,0)</f>
        <v>#N/A</v>
      </c>
      <c r="K17" s="135" t="e">
        <f>VLOOKUP(G17,'Связки ком'!$H$13:$L$48,5,0)</f>
        <v>#N/A</v>
      </c>
      <c r="L17" s="653" t="e">
        <f>VLOOKUP(G17,ПСР!$G$14:$AR$25,38,0)</f>
        <v>#N/A</v>
      </c>
      <c r="M17" s="459" t="e">
        <f>SUM(H17:L17)</f>
        <v>#N/A</v>
      </c>
      <c r="N17" s="261"/>
      <c r="O17" s="150"/>
      <c r="P17" s="150"/>
      <c r="Q17" t="e">
        <f>M17*100/$M$17</f>
        <v>#N/A</v>
      </c>
      <c r="R17" s="295" t="e">
        <f t="shared" si="0"/>
        <v>#N/A</v>
      </c>
    </row>
    <row r="18" spans="1:18" ht="45" customHeight="1" hidden="1" thickBot="1">
      <c r="A18" s="234">
        <v>8</v>
      </c>
      <c r="B18" s="238"/>
      <c r="C18" s="238"/>
      <c r="D18" s="215"/>
      <c r="E18" s="353"/>
      <c r="F18" s="252"/>
      <c r="G18" s="193"/>
      <c r="H18" s="532" t="e">
        <f>VLOOKUP(G18,'ТГТ-команда'!$G$14:$Y$27,19,0)</f>
        <v>#N/A</v>
      </c>
      <c r="I18" s="414" t="e">
        <f>VLOOKUP(G18,Медицина!$G$14:$T$27,14,0)</f>
        <v>#N/A</v>
      </c>
      <c r="J18" s="537" t="e">
        <f>VLOOKUP(G18,Маршрут!$G$14:$N$27,8,0)</f>
        <v>#N/A</v>
      </c>
      <c r="K18" s="272" t="e">
        <f>VLOOKUP(G18,'Связки ком'!$H$13:$L$48,5,0)</f>
        <v>#N/A</v>
      </c>
      <c r="L18" s="653" t="e">
        <f>VLOOKUP(G18,ПСР!$G$14:$AR$25,38,0)</f>
        <v>#N/A</v>
      </c>
      <c r="M18" s="462" t="e">
        <f>SUM(H18:L18)</f>
        <v>#N/A</v>
      </c>
      <c r="N18" s="299"/>
      <c r="O18" s="365"/>
      <c r="P18" s="365"/>
      <c r="Q18" t="e">
        <f>M18*100/$M$17</f>
        <v>#N/A</v>
      </c>
      <c r="R18" s="296" t="e">
        <f t="shared" si="0"/>
        <v>#N/A</v>
      </c>
    </row>
    <row r="19" spans="1:18" ht="45" customHeight="1">
      <c r="A19" s="99">
        <v>1</v>
      </c>
      <c r="B19" s="290"/>
      <c r="C19" s="250" t="s">
        <v>162</v>
      </c>
      <c r="D19" s="251" t="s">
        <v>98</v>
      </c>
      <c r="E19" s="251" t="s">
        <v>141</v>
      </c>
      <c r="F19" s="251" t="s">
        <v>161</v>
      </c>
      <c r="G19" s="130">
        <v>201</v>
      </c>
      <c r="H19" s="136">
        <f>VLOOKUP(G19,'ТГТ-команда'!$G$14:$Y$27,19,0)</f>
        <v>497</v>
      </c>
      <c r="I19" s="137">
        <f>VLOOKUP(G19,Медицина!$G$14:$T$27,14,0)</f>
        <v>132</v>
      </c>
      <c r="J19" s="538">
        <f>VLOOKUP(G19,Маршрут!$G$14:$N$27,8,0)</f>
        <v>182.375</v>
      </c>
      <c r="K19" s="137">
        <f>VLOOKUP(G19,'Связки ком'!$H$13:$L$48,5,0)</f>
        <v>311</v>
      </c>
      <c r="L19" s="653">
        <f>VLOOKUP(G19,ПСР!$G$14:$AR$25,38,0)</f>
        <v>800</v>
      </c>
      <c r="M19" s="458">
        <f>SUM(H19:L19)</f>
        <v>1922.375</v>
      </c>
      <c r="N19" s="300">
        <v>1</v>
      </c>
      <c r="O19" s="147"/>
      <c r="P19" s="147"/>
      <c r="Q19" s="372" t="e">
        <f>M19*100/$M$17</f>
        <v>#N/A</v>
      </c>
      <c r="R19" s="297">
        <v>100</v>
      </c>
    </row>
    <row r="20" spans="1:18" ht="45" customHeight="1">
      <c r="A20" s="92">
        <v>2</v>
      </c>
      <c r="B20" s="8"/>
      <c r="C20" s="8" t="s">
        <v>162</v>
      </c>
      <c r="D20" s="543" t="s">
        <v>164</v>
      </c>
      <c r="E20" s="543" t="s">
        <v>174</v>
      </c>
      <c r="F20" s="466" t="s">
        <v>161</v>
      </c>
      <c r="G20" s="106">
        <v>204</v>
      </c>
      <c r="H20" s="411">
        <f>VLOOKUP(G20,'ТГТ-команда'!$G$14:$Y$27,19,0)</f>
        <v>479</v>
      </c>
      <c r="I20" s="368">
        <f>VLOOKUP(G20,Медицина!$G$14:$T$27,14,0)</f>
        <v>131</v>
      </c>
      <c r="J20" s="531">
        <f>VLOOKUP(G20,Маршрут!$G$14:$N$27,8,0)</f>
        <v>176.25</v>
      </c>
      <c r="K20" s="368">
        <f>VLOOKUP(G20,'Связки ком'!$H$13:$L$48,5,0)</f>
        <v>296</v>
      </c>
      <c r="L20" s="655">
        <f>VLOOKUP(G20,ПСР!$G$14:$AR$25,38,0)</f>
        <v>800.15</v>
      </c>
      <c r="M20" s="461">
        <f>SUM(H20:L20)</f>
        <v>1882.4</v>
      </c>
      <c r="N20" s="260">
        <v>2</v>
      </c>
      <c r="O20" s="534"/>
      <c r="P20" s="534"/>
      <c r="Q20" s="84"/>
      <c r="R20" s="295">
        <f>M20*100/$M$19</f>
        <v>97.92054099746407</v>
      </c>
    </row>
    <row r="21" spans="1:18" ht="45" customHeight="1" thickBot="1">
      <c r="A21" s="92">
        <v>3</v>
      </c>
      <c r="B21" s="246"/>
      <c r="C21" s="8" t="s">
        <v>162</v>
      </c>
      <c r="D21" s="248" t="s">
        <v>164</v>
      </c>
      <c r="E21" s="248" t="s">
        <v>129</v>
      </c>
      <c r="F21" s="466" t="s">
        <v>161</v>
      </c>
      <c r="G21" s="106">
        <v>206</v>
      </c>
      <c r="H21" s="411">
        <f>VLOOKUP(G21,'ТГТ-команда'!$G$14:$Y$27,19,0)</f>
        <v>471</v>
      </c>
      <c r="I21" s="368">
        <f>VLOOKUP(G21,Медицина!$G$14:$T$27,14,0)</f>
        <v>141</v>
      </c>
      <c r="J21" s="531">
        <f>VLOOKUP(G21,Маршрут!$G$14:$N$27,8,0)</f>
        <v>176.75</v>
      </c>
      <c r="K21" s="368">
        <f>VLOOKUP(G21,'Связки ком'!$H$13:$L$48,5,0)</f>
        <v>311</v>
      </c>
      <c r="L21" s="655">
        <f>VLOOKUP(G21,ПСР!$G$14:$AR$25,38,0)</f>
        <v>685.75</v>
      </c>
      <c r="M21" s="459">
        <f>SUM(H21:L21)</f>
        <v>1785.5</v>
      </c>
      <c r="N21" s="261">
        <v>3</v>
      </c>
      <c r="O21" s="535"/>
      <c r="P21" s="535"/>
      <c r="Q21" s="84"/>
      <c r="R21" s="295">
        <f>M21*100/$M$19</f>
        <v>92.87990116392483</v>
      </c>
    </row>
    <row r="22" spans="1:18" ht="45" customHeight="1">
      <c r="A22" s="234">
        <v>4</v>
      </c>
      <c r="B22" s="649"/>
      <c r="C22" s="8" t="s">
        <v>162</v>
      </c>
      <c r="D22" s="542" t="s">
        <v>171</v>
      </c>
      <c r="E22" s="542" t="s">
        <v>131</v>
      </c>
      <c r="F22" s="466" t="s">
        <v>161</v>
      </c>
      <c r="G22" s="106">
        <v>203</v>
      </c>
      <c r="H22" s="533">
        <f>VLOOKUP(G22,'ТГТ-команда'!$G$14:$Y$27,19,0)</f>
        <v>332.5</v>
      </c>
      <c r="I22" s="368">
        <f>VLOOKUP(G22,Медицина!$G$14:$T$27,14,0)</f>
        <v>103</v>
      </c>
      <c r="J22" s="531">
        <f>VLOOKUP(G22,Маршрут!$G$14:$N$27,8,0)</f>
        <v>133.75</v>
      </c>
      <c r="K22" s="368">
        <f>VLOOKUP(G22,'Связки ком'!$H$13:$L$48,5,0)</f>
        <v>285</v>
      </c>
      <c r="L22" s="655">
        <f>VLOOKUP(G22,ПСР!$G$14:$AR$25,38,0)</f>
        <v>554.45</v>
      </c>
      <c r="M22" s="462">
        <f>SUM(H22:L22)</f>
        <v>1408.7</v>
      </c>
      <c r="N22" s="299">
        <v>4</v>
      </c>
      <c r="O22" s="650"/>
      <c r="P22" s="650"/>
      <c r="Q22" s="84" t="e">
        <f>M22*100/$M$17</f>
        <v>#N/A</v>
      </c>
      <c r="R22" s="296">
        <f>M22*100/$M$19</f>
        <v>73.27914688861435</v>
      </c>
    </row>
    <row r="23" spans="1:18" ht="45" customHeight="1">
      <c r="A23" s="92">
        <v>5</v>
      </c>
      <c r="B23" s="164"/>
      <c r="C23" s="8" t="s">
        <v>89</v>
      </c>
      <c r="D23" s="248" t="s">
        <v>172</v>
      </c>
      <c r="E23" s="248" t="s">
        <v>175</v>
      </c>
      <c r="F23" s="543" t="s">
        <v>161</v>
      </c>
      <c r="G23" s="106">
        <v>202</v>
      </c>
      <c r="H23" s="411">
        <f>VLOOKUP(G23,'ТГТ-команда'!$G$14:$Y$27,19,0)</f>
        <v>171</v>
      </c>
      <c r="I23" s="368">
        <f>VLOOKUP(G23,Медицина!$G$14:$T$27,14,0)</f>
        <v>115</v>
      </c>
      <c r="J23" s="531">
        <f>VLOOKUP(G23,Маршрут!$G$14:$N$27,8,0)</f>
        <v>161.875</v>
      </c>
      <c r="K23" s="368">
        <f>VLOOKUP(G23,'Связки ком'!$H$13:$L$48,5,0)</f>
        <v>130</v>
      </c>
      <c r="L23" s="655">
        <f>VLOOKUP(G23,ПСР!$G$14:$AR$25,38,0)</f>
        <v>670.8000000000001</v>
      </c>
      <c r="M23" s="459">
        <f>SUM(H23:L23)</f>
        <v>1248.6750000000002</v>
      </c>
      <c r="N23" s="261">
        <v>5</v>
      </c>
      <c r="O23" s="536"/>
      <c r="P23" s="368"/>
      <c r="Q23" s="164"/>
      <c r="R23" s="373">
        <f>M23*100/$M$11</f>
        <v>82.93675173936869</v>
      </c>
    </row>
    <row r="24" spans="1:18" ht="45" customHeight="1" thickBot="1">
      <c r="A24" s="374">
        <v>6</v>
      </c>
      <c r="B24" s="58"/>
      <c r="C24" s="58" t="s">
        <v>162</v>
      </c>
      <c r="D24" s="547" t="s">
        <v>171</v>
      </c>
      <c r="E24" s="547" t="s">
        <v>173</v>
      </c>
      <c r="F24" s="547" t="s">
        <v>161</v>
      </c>
      <c r="G24" s="370">
        <v>205</v>
      </c>
      <c r="H24" s="412">
        <f>VLOOKUP(G24,'ТГТ-команда'!$G$14:$Y$27,19,0)</f>
        <v>353</v>
      </c>
      <c r="I24" s="413">
        <f>VLOOKUP(G24,Медицина!$G$14:$T$27,14,0)</f>
        <v>121</v>
      </c>
      <c r="J24" s="540">
        <f>VLOOKUP(G24,Маршрут!$G$14:$N$27,8,0)</f>
        <v>103.875</v>
      </c>
      <c r="K24" s="413">
        <f>VLOOKUP(G24,'Связки ком'!$H$13:$L$48,5,0)</f>
        <v>333</v>
      </c>
      <c r="L24" s="652">
        <f>VLOOKUP(G24,ПСР!$G$14:$AR$25,38,0)</f>
        <v>0</v>
      </c>
      <c r="M24" s="463">
        <f>SUM(H24:L24)</f>
        <v>910.875</v>
      </c>
      <c r="N24" s="366">
        <v>6</v>
      </c>
      <c r="O24" s="375"/>
      <c r="P24" s="375"/>
      <c r="Q24" s="375"/>
      <c r="R24" s="367">
        <f>M24*100/$M$19</f>
        <v>47.38279472007282</v>
      </c>
    </row>
    <row r="26" spans="4:10" ht="15">
      <c r="D26" t="s">
        <v>124</v>
      </c>
      <c r="J26" t="s">
        <v>125</v>
      </c>
    </row>
    <row r="28" spans="4:10" ht="15">
      <c r="D28" t="s">
        <v>61</v>
      </c>
      <c r="J28" t="s">
        <v>154</v>
      </c>
    </row>
  </sheetData>
  <sheetProtection/>
  <mergeCells count="7">
    <mergeCell ref="A4:R4"/>
    <mergeCell ref="A5:R5"/>
    <mergeCell ref="A6:R6"/>
    <mergeCell ref="A7:R7"/>
    <mergeCell ref="A1:R1"/>
    <mergeCell ref="A2:R2"/>
    <mergeCell ref="A3:R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="80" zoomScaleNormal="80" zoomScalePageLayoutView="0" workbookViewId="0" topLeftCell="A2">
      <selection activeCell="AA26" sqref="AA26"/>
    </sheetView>
  </sheetViews>
  <sheetFormatPr defaultColWidth="9.140625" defaultRowHeight="15"/>
  <cols>
    <col min="1" max="1" width="4.140625" style="0" bestFit="1" customWidth="1"/>
    <col min="2" max="2" width="5.28125" style="0" hidden="1" customWidth="1"/>
    <col min="3" max="3" width="6.28125" style="0" bestFit="1" customWidth="1"/>
    <col min="4" max="4" width="15.140625" style="0" customWidth="1"/>
    <col min="5" max="5" width="14.57421875" style="0" bestFit="1" customWidth="1"/>
    <col min="6" max="6" width="9.8515625" style="0" hidden="1" customWidth="1"/>
    <col min="7" max="7" width="19.140625" style="0" customWidth="1"/>
    <col min="8" max="8" width="6.140625" style="0" hidden="1" customWidth="1"/>
    <col min="9" max="9" width="10.00390625" style="0" customWidth="1"/>
    <col min="10" max="10" width="8.140625" style="0" customWidth="1"/>
    <col min="11" max="11" width="8.8515625" style="0" customWidth="1"/>
    <col min="12" max="12" width="7.28125" style="0" hidden="1" customWidth="1"/>
    <col min="13" max="13" width="4.140625" style="0" customWidth="1"/>
    <col min="14" max="14" width="3.7109375" style="0" bestFit="1" customWidth="1"/>
    <col min="15" max="16" width="7.28125" style="0" bestFit="1" customWidth="1"/>
    <col min="17" max="18" width="3.7109375" style="0" bestFit="1" customWidth="1"/>
    <col min="19" max="20" width="9.421875" style="0" bestFit="1" customWidth="1"/>
    <col min="21" max="21" width="3.7109375" style="0" bestFit="1" customWidth="1"/>
    <col min="22" max="22" width="6.8515625" style="0" hidden="1" customWidth="1"/>
    <col min="23" max="23" width="5.7109375" style="0" hidden="1" customWidth="1"/>
    <col min="24" max="24" width="3.7109375" style="0" bestFit="1" customWidth="1"/>
    <col min="25" max="25" width="5.57421875" style="0" customWidth="1"/>
    <col min="26" max="26" width="3.7109375" style="0" hidden="1" customWidth="1"/>
    <col min="27" max="27" width="9.421875" style="0" bestFit="1" customWidth="1"/>
  </cols>
  <sheetData>
    <row r="1" spans="1:27" s="80" customFormat="1" ht="15" hidden="1">
      <c r="A1" s="569" t="s">
        <v>112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</row>
    <row r="2" spans="1:27" ht="21.75" customHeight="1">
      <c r="A2" s="551" t="s">
        <v>152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</row>
    <row r="3" spans="1:27" ht="21" customHeight="1">
      <c r="A3" s="552" t="s">
        <v>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</row>
    <row r="4" spans="1:27" ht="14.2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</row>
    <row r="5" spans="1:27" ht="15" customHeight="1">
      <c r="A5" s="551" t="s">
        <v>17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</row>
    <row r="6" spans="1:27" ht="21">
      <c r="A6" s="568" t="s">
        <v>18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</row>
    <row r="7" spans="1:27" ht="15" customHeight="1" hidden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</row>
    <row r="8" spans="1:27" ht="21">
      <c r="A8" s="573" t="s">
        <v>31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</row>
    <row r="9" spans="1:26" ht="15.75" thickBot="1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</row>
    <row r="10" spans="1:27" ht="15.75" thickBot="1">
      <c r="A10" s="52"/>
      <c r="B10" s="53"/>
      <c r="C10" s="54"/>
      <c r="D10" s="54"/>
      <c r="E10" s="54"/>
      <c r="F10" s="54"/>
      <c r="G10" s="54"/>
      <c r="H10" s="54"/>
      <c r="I10" s="54"/>
      <c r="J10" s="74"/>
      <c r="K10" s="570" t="s">
        <v>26</v>
      </c>
      <c r="L10" s="570"/>
      <c r="M10" s="570"/>
      <c r="N10" s="571"/>
      <c r="O10" s="572" t="s">
        <v>27</v>
      </c>
      <c r="P10" s="570"/>
      <c r="Q10" s="570"/>
      <c r="R10" s="571"/>
      <c r="S10" s="572" t="s">
        <v>28</v>
      </c>
      <c r="T10" s="570"/>
      <c r="U10" s="570"/>
      <c r="V10" s="570"/>
      <c r="W10" s="570"/>
      <c r="X10" s="571"/>
      <c r="Y10" s="23"/>
      <c r="Z10" s="23"/>
      <c r="AA10" s="48"/>
    </row>
    <row r="11" spans="1:27" ht="15">
      <c r="A11" s="55"/>
      <c r="B11" s="159"/>
      <c r="C11" s="3"/>
      <c r="D11" s="3"/>
      <c r="E11" s="3"/>
      <c r="F11" s="3"/>
      <c r="G11" s="3"/>
      <c r="H11" s="3"/>
      <c r="I11" s="3"/>
      <c r="J11" s="19"/>
      <c r="K11" s="319" t="s">
        <v>19</v>
      </c>
      <c r="L11" s="304" t="s">
        <v>20</v>
      </c>
      <c r="M11" s="23"/>
      <c r="N11" s="23"/>
      <c r="O11" s="319" t="s">
        <v>20</v>
      </c>
      <c r="P11" s="351" t="s">
        <v>21</v>
      </c>
      <c r="Q11" s="23"/>
      <c r="R11" s="23"/>
      <c r="S11" s="319" t="s">
        <v>22</v>
      </c>
      <c r="T11" s="351" t="s">
        <v>23</v>
      </c>
      <c r="U11" s="23"/>
      <c r="V11" s="20" t="s">
        <v>42</v>
      </c>
      <c r="W11" s="19"/>
      <c r="X11" s="24"/>
      <c r="Y11" s="24"/>
      <c r="Z11" s="24"/>
      <c r="AA11" s="49"/>
    </row>
    <row r="12" spans="1:27" ht="15" hidden="1">
      <c r="A12" s="55"/>
      <c r="B12" s="159"/>
      <c r="C12" s="3"/>
      <c r="D12" s="3"/>
      <c r="E12" s="3"/>
      <c r="F12" s="3"/>
      <c r="G12" s="3"/>
      <c r="H12" s="3"/>
      <c r="I12" s="3"/>
      <c r="J12" s="19"/>
      <c r="K12" s="320"/>
      <c r="L12" s="81"/>
      <c r="M12" s="24"/>
      <c r="N12" s="24"/>
      <c r="O12" s="320"/>
      <c r="P12" s="81"/>
      <c r="Q12" s="24"/>
      <c r="R12" s="24"/>
      <c r="S12" s="320"/>
      <c r="T12" s="81"/>
      <c r="U12" s="24"/>
      <c r="V12" s="20"/>
      <c r="W12" s="19"/>
      <c r="X12" s="24"/>
      <c r="Y12" s="24"/>
      <c r="Z12" s="24"/>
      <c r="AA12" s="49"/>
    </row>
    <row r="13" spans="1:27" ht="121.5" customHeight="1" thickBot="1">
      <c r="A13" s="144" t="s">
        <v>0</v>
      </c>
      <c r="B13" s="5"/>
      <c r="C13" s="145" t="s">
        <v>1</v>
      </c>
      <c r="D13" s="145" t="s">
        <v>2</v>
      </c>
      <c r="E13" s="145" t="s">
        <v>3</v>
      </c>
      <c r="F13" s="145" t="s">
        <v>4</v>
      </c>
      <c r="G13" s="145" t="s">
        <v>34</v>
      </c>
      <c r="H13" s="224" t="s">
        <v>35</v>
      </c>
      <c r="I13" s="145" t="s">
        <v>5</v>
      </c>
      <c r="J13" s="198" t="s">
        <v>32</v>
      </c>
      <c r="K13" s="33" t="s">
        <v>249</v>
      </c>
      <c r="L13" s="317" t="s">
        <v>29</v>
      </c>
      <c r="M13" s="212" t="s">
        <v>25</v>
      </c>
      <c r="N13" s="212" t="s">
        <v>100</v>
      </c>
      <c r="O13" s="33" t="s">
        <v>250</v>
      </c>
      <c r="P13" s="321" t="s">
        <v>246</v>
      </c>
      <c r="Q13" s="212" t="s">
        <v>25</v>
      </c>
      <c r="R13" s="33" t="s">
        <v>101</v>
      </c>
      <c r="S13" s="33" t="s">
        <v>146</v>
      </c>
      <c r="T13" s="321" t="s">
        <v>251</v>
      </c>
      <c r="U13" s="212" t="s">
        <v>25</v>
      </c>
      <c r="V13" s="67" t="s">
        <v>29</v>
      </c>
      <c r="W13" s="68" t="s">
        <v>25</v>
      </c>
      <c r="X13" s="33" t="s">
        <v>102</v>
      </c>
      <c r="Y13" s="27" t="s">
        <v>6</v>
      </c>
      <c r="Z13" s="27" t="s">
        <v>33</v>
      </c>
      <c r="AA13" s="41" t="s">
        <v>58</v>
      </c>
    </row>
    <row r="14" spans="1:27" ht="45" customHeight="1">
      <c r="A14" s="99">
        <v>1</v>
      </c>
      <c r="B14" s="133"/>
      <c r="C14" s="250" t="s">
        <v>162</v>
      </c>
      <c r="D14" s="251" t="s">
        <v>210</v>
      </c>
      <c r="E14" s="101" t="s">
        <v>173</v>
      </c>
      <c r="F14" s="316"/>
      <c r="G14" s="138" t="s">
        <v>199</v>
      </c>
      <c r="H14" s="316"/>
      <c r="I14" s="316">
        <v>205</v>
      </c>
      <c r="J14" s="139" t="s">
        <v>200</v>
      </c>
      <c r="K14" s="131">
        <v>60</v>
      </c>
      <c r="L14" s="283"/>
      <c r="M14" s="131">
        <v>-4</v>
      </c>
      <c r="N14" s="131">
        <f aca="true" t="shared" si="0" ref="N14:N19">SUM(K14:M14)</f>
        <v>56</v>
      </c>
      <c r="O14" s="131">
        <v>39</v>
      </c>
      <c r="P14" s="283">
        <v>30</v>
      </c>
      <c r="Q14" s="204">
        <v>-8</v>
      </c>
      <c r="R14" s="204">
        <f aca="true" t="shared" si="1" ref="R14:R19">SUM(O14:Q14)</f>
        <v>61</v>
      </c>
      <c r="S14" s="204">
        <v>40</v>
      </c>
      <c r="T14" s="322">
        <v>39</v>
      </c>
      <c r="U14" s="204">
        <v>-4</v>
      </c>
      <c r="V14" s="205"/>
      <c r="W14" s="133"/>
      <c r="X14" s="206">
        <f aca="true" t="shared" si="2" ref="X14:X19">SUM(S14:U14)</f>
        <v>75</v>
      </c>
      <c r="Y14" s="103">
        <f aca="true" t="shared" si="3" ref="Y14:Y19">N14+X14+R14</f>
        <v>192</v>
      </c>
      <c r="Z14" s="103"/>
      <c r="AA14" s="243" t="s">
        <v>254</v>
      </c>
    </row>
    <row r="15" spans="1:27" ht="45" customHeight="1">
      <c r="A15" s="92">
        <v>2</v>
      </c>
      <c r="B15" s="22"/>
      <c r="C15" s="246" t="s">
        <v>162</v>
      </c>
      <c r="D15" s="248" t="s">
        <v>98</v>
      </c>
      <c r="E15" s="14" t="s">
        <v>141</v>
      </c>
      <c r="F15" s="437"/>
      <c r="G15" s="437" t="s">
        <v>201</v>
      </c>
      <c r="H15" s="437"/>
      <c r="I15" s="437">
        <v>201</v>
      </c>
      <c r="J15" s="64" t="s">
        <v>202</v>
      </c>
      <c r="K15" s="31">
        <v>56</v>
      </c>
      <c r="L15" s="318"/>
      <c r="M15" s="31">
        <v>-6</v>
      </c>
      <c r="N15" s="31">
        <f t="shared" si="0"/>
        <v>50</v>
      </c>
      <c r="O15" s="31">
        <v>39</v>
      </c>
      <c r="P15" s="318">
        <v>30</v>
      </c>
      <c r="Q15" s="29">
        <v>-10</v>
      </c>
      <c r="R15" s="29">
        <f t="shared" si="1"/>
        <v>59</v>
      </c>
      <c r="S15" s="29">
        <v>40</v>
      </c>
      <c r="T15" s="323">
        <v>37</v>
      </c>
      <c r="U15" s="29">
        <v>-10</v>
      </c>
      <c r="V15" s="433"/>
      <c r="W15" s="22"/>
      <c r="X15" s="37">
        <f t="shared" si="2"/>
        <v>67</v>
      </c>
      <c r="Y15" s="25">
        <f t="shared" si="3"/>
        <v>176</v>
      </c>
      <c r="Z15" s="25"/>
      <c r="AA15" s="303" t="s">
        <v>254</v>
      </c>
    </row>
    <row r="16" spans="1:27" ht="45" customHeight="1">
      <c r="A16" s="92">
        <v>4</v>
      </c>
      <c r="B16" s="22"/>
      <c r="C16" s="246" t="s">
        <v>162</v>
      </c>
      <c r="D16" s="248" t="s">
        <v>164</v>
      </c>
      <c r="E16" s="14" t="s">
        <v>129</v>
      </c>
      <c r="F16" s="437"/>
      <c r="G16" s="437" t="s">
        <v>205</v>
      </c>
      <c r="H16" s="437"/>
      <c r="I16" s="437">
        <v>206</v>
      </c>
      <c r="J16" s="64" t="s">
        <v>206</v>
      </c>
      <c r="K16" s="31">
        <v>60</v>
      </c>
      <c r="L16" s="318"/>
      <c r="M16" s="31">
        <v>-4</v>
      </c>
      <c r="N16" s="31">
        <f t="shared" si="0"/>
        <v>56</v>
      </c>
      <c r="O16" s="31">
        <v>40</v>
      </c>
      <c r="P16" s="318">
        <v>6</v>
      </c>
      <c r="Q16" s="29">
        <v>-10</v>
      </c>
      <c r="R16" s="29">
        <f t="shared" si="1"/>
        <v>36</v>
      </c>
      <c r="S16" s="29">
        <v>40</v>
      </c>
      <c r="T16" s="323">
        <v>40</v>
      </c>
      <c r="U16" s="29">
        <v>-6</v>
      </c>
      <c r="V16" s="433"/>
      <c r="W16" s="22"/>
      <c r="X16" s="37">
        <f t="shared" si="2"/>
        <v>74</v>
      </c>
      <c r="Y16" s="25">
        <f t="shared" si="3"/>
        <v>166</v>
      </c>
      <c r="Z16" s="25"/>
      <c r="AA16" s="303" t="s">
        <v>254</v>
      </c>
    </row>
    <row r="17" spans="1:27" ht="45" customHeight="1">
      <c r="A17" s="92">
        <v>3</v>
      </c>
      <c r="B17" s="22"/>
      <c r="C17" s="246" t="s">
        <v>162</v>
      </c>
      <c r="D17" s="248" t="s">
        <v>210</v>
      </c>
      <c r="E17" s="14" t="s">
        <v>174</v>
      </c>
      <c r="F17" s="437"/>
      <c r="G17" s="437" t="s">
        <v>208</v>
      </c>
      <c r="H17" s="437"/>
      <c r="I17" s="437">
        <v>204</v>
      </c>
      <c r="J17" s="64" t="s">
        <v>209</v>
      </c>
      <c r="K17" s="31">
        <v>57</v>
      </c>
      <c r="L17" s="318"/>
      <c r="M17" s="31">
        <v>-10</v>
      </c>
      <c r="N17" s="31">
        <f t="shared" si="0"/>
        <v>47</v>
      </c>
      <c r="O17" s="31">
        <v>39</v>
      </c>
      <c r="P17" s="318">
        <v>20</v>
      </c>
      <c r="Q17" s="29">
        <v>-8</v>
      </c>
      <c r="R17" s="29">
        <f t="shared" si="1"/>
        <v>51</v>
      </c>
      <c r="S17" s="29">
        <v>37</v>
      </c>
      <c r="T17" s="323">
        <v>40</v>
      </c>
      <c r="U17" s="29">
        <v>-10</v>
      </c>
      <c r="V17" s="433"/>
      <c r="W17" s="22"/>
      <c r="X17" s="37">
        <f t="shared" si="2"/>
        <v>67</v>
      </c>
      <c r="Y17" s="25">
        <f t="shared" si="3"/>
        <v>165</v>
      </c>
      <c r="Z17" s="25"/>
      <c r="AA17" s="303" t="s">
        <v>254</v>
      </c>
    </row>
    <row r="18" spans="1:27" ht="45" customHeight="1">
      <c r="A18" s="254">
        <v>5</v>
      </c>
      <c r="B18" s="166"/>
      <c r="C18" s="246" t="s">
        <v>162</v>
      </c>
      <c r="D18" s="248" t="s">
        <v>210</v>
      </c>
      <c r="E18" s="40" t="s">
        <v>174</v>
      </c>
      <c r="F18" s="436"/>
      <c r="G18" s="436" t="s">
        <v>203</v>
      </c>
      <c r="H18" s="436"/>
      <c r="I18" s="436">
        <v>204</v>
      </c>
      <c r="J18" s="44" t="s">
        <v>204</v>
      </c>
      <c r="K18" s="178">
        <v>0</v>
      </c>
      <c r="L18" s="173"/>
      <c r="M18" s="178">
        <v>0</v>
      </c>
      <c r="N18" s="178">
        <f t="shared" si="0"/>
        <v>0</v>
      </c>
      <c r="O18" s="178">
        <v>39</v>
      </c>
      <c r="P18" s="173">
        <v>30</v>
      </c>
      <c r="Q18" s="201">
        <v>-10</v>
      </c>
      <c r="R18" s="201">
        <f t="shared" si="1"/>
        <v>59</v>
      </c>
      <c r="S18" s="201">
        <v>40</v>
      </c>
      <c r="T18" s="336">
        <v>40</v>
      </c>
      <c r="U18" s="201">
        <v>-8</v>
      </c>
      <c r="V18" s="202"/>
      <c r="W18" s="166"/>
      <c r="X18" s="203">
        <f t="shared" si="2"/>
        <v>72</v>
      </c>
      <c r="Y18" s="90">
        <f t="shared" si="3"/>
        <v>131</v>
      </c>
      <c r="Z18" s="90"/>
      <c r="AA18" s="303" t="s">
        <v>254</v>
      </c>
    </row>
    <row r="19" spans="1:27" ht="45" customHeight="1" thickBot="1">
      <c r="A19" s="121">
        <v>6</v>
      </c>
      <c r="B19" s="63"/>
      <c r="C19" s="58" t="s">
        <v>162</v>
      </c>
      <c r="D19" s="249" t="s">
        <v>98</v>
      </c>
      <c r="E19" s="324" t="s">
        <v>141</v>
      </c>
      <c r="F19" s="61"/>
      <c r="G19" s="61" t="s">
        <v>207</v>
      </c>
      <c r="H19" s="61"/>
      <c r="I19" s="61">
        <v>201</v>
      </c>
      <c r="J19" s="76" t="s">
        <v>262</v>
      </c>
      <c r="K19" s="32">
        <v>0</v>
      </c>
      <c r="L19" s="66"/>
      <c r="M19" s="32">
        <v>0</v>
      </c>
      <c r="N19" s="32">
        <f t="shared" si="0"/>
        <v>0</v>
      </c>
      <c r="O19" s="32">
        <v>39</v>
      </c>
      <c r="P19" s="66">
        <v>17</v>
      </c>
      <c r="Q19" s="30">
        <v>-10</v>
      </c>
      <c r="R19" s="30">
        <f t="shared" si="1"/>
        <v>46</v>
      </c>
      <c r="S19" s="30">
        <v>37</v>
      </c>
      <c r="T19" s="78">
        <v>0</v>
      </c>
      <c r="U19" s="30">
        <v>-10</v>
      </c>
      <c r="V19" s="434"/>
      <c r="W19" s="63"/>
      <c r="X19" s="38">
        <f t="shared" si="2"/>
        <v>27</v>
      </c>
      <c r="Y19" s="26">
        <f t="shared" si="3"/>
        <v>73</v>
      </c>
      <c r="Z19" s="26"/>
      <c r="AA19" s="377" t="s">
        <v>255</v>
      </c>
    </row>
    <row r="20" ht="4.5" customHeight="1"/>
    <row r="21" spans="7:13" ht="15">
      <c r="G21" t="s">
        <v>60</v>
      </c>
      <c r="M21" t="s">
        <v>62</v>
      </c>
    </row>
    <row r="23" ht="6" customHeight="1"/>
    <row r="24" spans="7:13" ht="15">
      <c r="G24" t="s">
        <v>61</v>
      </c>
      <c r="M24" t="s">
        <v>154</v>
      </c>
    </row>
  </sheetData>
  <sheetProtection/>
  <mergeCells count="12">
    <mergeCell ref="A5:AA5"/>
    <mergeCell ref="A6:AA6"/>
    <mergeCell ref="A9:Z9"/>
    <mergeCell ref="A1:AA1"/>
    <mergeCell ref="K10:N10"/>
    <mergeCell ref="O10:R10"/>
    <mergeCell ref="S10:X10"/>
    <mergeCell ref="A7:AA7"/>
    <mergeCell ref="A8:AA8"/>
    <mergeCell ref="A2:AA2"/>
    <mergeCell ref="A3:AA3"/>
    <mergeCell ref="A4:AA4"/>
  </mergeCells>
  <printOptions horizontalCentered="1"/>
  <pageMargins left="0.7086614173228347" right="0.7086614173228347" top="0.36" bottom="0.16" header="0.31496062992125984" footer="0.16"/>
  <pageSetup fitToHeight="5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70" zoomScaleNormal="70" zoomScalePageLayoutView="0" workbookViewId="0" topLeftCell="A2">
      <selection activeCell="AD13" sqref="AD13"/>
    </sheetView>
  </sheetViews>
  <sheetFormatPr defaultColWidth="9.140625" defaultRowHeight="15"/>
  <cols>
    <col min="1" max="1" width="5.8515625" style="0" customWidth="1"/>
    <col min="2" max="2" width="5.28125" style="0" hidden="1" customWidth="1"/>
    <col min="3" max="3" width="8.00390625" style="0" customWidth="1"/>
    <col min="4" max="4" width="14.00390625" style="0" bestFit="1" customWidth="1"/>
    <col min="5" max="5" width="14.57421875" style="0" bestFit="1" customWidth="1"/>
    <col min="6" max="6" width="9.8515625" style="0" hidden="1" customWidth="1"/>
    <col min="7" max="7" width="19.140625" style="0" bestFit="1" customWidth="1"/>
    <col min="8" max="8" width="6.140625" style="0" hidden="1" customWidth="1"/>
    <col min="9" max="9" width="10.7109375" style="0" customWidth="1"/>
    <col min="10" max="10" width="8.28125" style="0" customWidth="1"/>
    <col min="11" max="12" width="7.28125" style="0" bestFit="1" customWidth="1"/>
    <col min="13" max="13" width="5.28125" style="0" customWidth="1"/>
    <col min="14" max="14" width="3.7109375" style="0" bestFit="1" customWidth="1"/>
    <col min="15" max="16" width="7.28125" style="0" bestFit="1" customWidth="1"/>
    <col min="17" max="18" width="3.7109375" style="0" bestFit="1" customWidth="1"/>
    <col min="19" max="19" width="9.421875" style="0" bestFit="1" customWidth="1"/>
    <col min="20" max="20" width="7.28125" style="0" bestFit="1" customWidth="1"/>
    <col min="21" max="21" width="3.7109375" style="0" bestFit="1" customWidth="1"/>
    <col min="22" max="22" width="6.8515625" style="0" hidden="1" customWidth="1"/>
    <col min="23" max="23" width="5.7109375" style="0" hidden="1" customWidth="1"/>
    <col min="24" max="24" width="3.7109375" style="0" bestFit="1" customWidth="1"/>
    <col min="25" max="25" width="5.00390625" style="0" customWidth="1"/>
    <col min="26" max="26" width="3.7109375" style="0" hidden="1" customWidth="1"/>
    <col min="27" max="27" width="9.421875" style="0" bestFit="1" customWidth="1"/>
  </cols>
  <sheetData>
    <row r="1" spans="1:27" ht="15" hidden="1">
      <c r="A1" s="569" t="s">
        <v>112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</row>
    <row r="2" spans="1:27" ht="21" customHeight="1">
      <c r="A2" s="551" t="s">
        <v>152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</row>
    <row r="3" spans="1:27" ht="21" customHeight="1">
      <c r="A3" s="552" t="s">
        <v>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</row>
    <row r="4" spans="1:27" ht="8.2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</row>
    <row r="5" spans="1:27" ht="15" customHeight="1">
      <c r="A5" s="551" t="s">
        <v>17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</row>
    <row r="6" spans="1:27" ht="21" customHeight="1">
      <c r="A6" s="568" t="s">
        <v>18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</row>
    <row r="7" spans="1:27" ht="15" customHeight="1" hidden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</row>
    <row r="8" spans="1:27" ht="18" customHeight="1">
      <c r="A8" s="573" t="s">
        <v>36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</row>
    <row r="9" spans="1:26" ht="15.75" thickBot="1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</row>
    <row r="10" spans="1:27" ht="15.75" thickBot="1">
      <c r="A10" s="52"/>
      <c r="B10" s="53"/>
      <c r="C10" s="54"/>
      <c r="D10" s="54"/>
      <c r="E10" s="54"/>
      <c r="F10" s="54"/>
      <c r="G10" s="54"/>
      <c r="H10" s="54"/>
      <c r="I10" s="54"/>
      <c r="J10" s="74"/>
      <c r="K10" s="570" t="s">
        <v>26</v>
      </c>
      <c r="L10" s="570"/>
      <c r="M10" s="570"/>
      <c r="N10" s="571"/>
      <c r="O10" s="572" t="s">
        <v>27</v>
      </c>
      <c r="P10" s="570"/>
      <c r="Q10" s="570"/>
      <c r="R10" s="571"/>
      <c r="S10" s="572" t="s">
        <v>28</v>
      </c>
      <c r="T10" s="570"/>
      <c r="U10" s="570"/>
      <c r="V10" s="570"/>
      <c r="W10" s="570"/>
      <c r="X10" s="571"/>
      <c r="Y10" s="23"/>
      <c r="Z10" s="329"/>
      <c r="AA10" s="86"/>
    </row>
    <row r="11" spans="1:27" ht="15">
      <c r="A11" s="55"/>
      <c r="B11" s="352"/>
      <c r="C11" s="3"/>
      <c r="D11" s="3"/>
      <c r="E11" s="3"/>
      <c r="F11" s="3"/>
      <c r="G11" s="3"/>
      <c r="H11" s="3"/>
      <c r="I11" s="3"/>
      <c r="J11" s="75"/>
      <c r="K11" s="83" t="s">
        <v>19</v>
      </c>
      <c r="L11" s="262" t="s">
        <v>20</v>
      </c>
      <c r="M11" s="23"/>
      <c r="N11" s="23"/>
      <c r="O11" s="83" t="s">
        <v>21</v>
      </c>
      <c r="P11" s="262" t="s">
        <v>22</v>
      </c>
      <c r="Q11" s="23"/>
      <c r="R11" s="23"/>
      <c r="S11" s="83" t="s">
        <v>23</v>
      </c>
      <c r="T11" s="262" t="s">
        <v>24</v>
      </c>
      <c r="U11" s="23"/>
      <c r="V11" s="20" t="s">
        <v>42</v>
      </c>
      <c r="W11" s="19"/>
      <c r="X11" s="24"/>
      <c r="Y11" s="24"/>
      <c r="Z11" s="36"/>
      <c r="AA11" s="87"/>
    </row>
    <row r="12" spans="1:27" ht="15" hidden="1">
      <c r="A12" s="55"/>
      <c r="B12" s="352"/>
      <c r="C12" s="3"/>
      <c r="D12" s="3"/>
      <c r="E12" s="3"/>
      <c r="F12" s="3"/>
      <c r="G12" s="3"/>
      <c r="H12" s="3"/>
      <c r="I12" s="3"/>
      <c r="J12" s="75"/>
      <c r="K12" s="119"/>
      <c r="L12" s="313"/>
      <c r="M12" s="24"/>
      <c r="N12" s="24"/>
      <c r="O12" s="314"/>
      <c r="P12" s="313"/>
      <c r="Q12" s="24"/>
      <c r="R12" s="24"/>
      <c r="S12" s="314"/>
      <c r="T12" s="313"/>
      <c r="U12" s="24"/>
      <c r="V12" s="20"/>
      <c r="W12" s="19"/>
      <c r="X12" s="24"/>
      <c r="Y12" s="24"/>
      <c r="Z12" s="36"/>
      <c r="AA12" s="87"/>
    </row>
    <row r="13" spans="1:27" ht="116.25" customHeight="1" thickBot="1">
      <c r="A13" s="65" t="s">
        <v>0</v>
      </c>
      <c r="B13" s="66"/>
      <c r="C13" s="61" t="s">
        <v>1</v>
      </c>
      <c r="D13" s="61" t="s">
        <v>2</v>
      </c>
      <c r="E13" s="61" t="s">
        <v>3</v>
      </c>
      <c r="F13" s="61" t="s">
        <v>4</v>
      </c>
      <c r="G13" s="61" t="s">
        <v>34</v>
      </c>
      <c r="H13" s="34" t="s">
        <v>35</v>
      </c>
      <c r="I13" s="61" t="s">
        <v>5</v>
      </c>
      <c r="J13" s="76" t="s">
        <v>32</v>
      </c>
      <c r="K13" s="67" t="s">
        <v>248</v>
      </c>
      <c r="L13" s="113" t="s">
        <v>244</v>
      </c>
      <c r="M13" s="212" t="s">
        <v>25</v>
      </c>
      <c r="N13" s="33" t="s">
        <v>100</v>
      </c>
      <c r="O13" s="67" t="s">
        <v>245</v>
      </c>
      <c r="P13" s="321" t="s">
        <v>246</v>
      </c>
      <c r="Q13" s="212" t="s">
        <v>25</v>
      </c>
      <c r="R13" s="33" t="s">
        <v>101</v>
      </c>
      <c r="S13" s="67" t="s">
        <v>247</v>
      </c>
      <c r="T13" s="113" t="s">
        <v>245</v>
      </c>
      <c r="U13" s="212" t="s">
        <v>25</v>
      </c>
      <c r="V13" s="67" t="s">
        <v>29</v>
      </c>
      <c r="W13" s="68" t="s">
        <v>25</v>
      </c>
      <c r="X13" s="33" t="s">
        <v>102</v>
      </c>
      <c r="Y13" s="27" t="s">
        <v>6</v>
      </c>
      <c r="Z13" s="330" t="s">
        <v>33</v>
      </c>
      <c r="AA13" s="33" t="s">
        <v>58</v>
      </c>
    </row>
    <row r="14" spans="1:27" ht="45">
      <c r="A14" s="99">
        <v>1</v>
      </c>
      <c r="B14" s="205"/>
      <c r="C14" s="250" t="s">
        <v>162</v>
      </c>
      <c r="D14" s="251" t="s">
        <v>164</v>
      </c>
      <c r="E14" s="101" t="s">
        <v>129</v>
      </c>
      <c r="F14" s="316"/>
      <c r="G14" s="138" t="s">
        <v>219</v>
      </c>
      <c r="H14" s="102"/>
      <c r="I14" s="316">
        <v>206</v>
      </c>
      <c r="J14" s="102" t="s">
        <v>220</v>
      </c>
      <c r="K14" s="110">
        <v>20</v>
      </c>
      <c r="L14" s="139">
        <v>26</v>
      </c>
      <c r="M14" s="379">
        <v>0</v>
      </c>
      <c r="N14" s="103">
        <f aca="true" t="shared" si="0" ref="N14:N29">SUM(K14:M14)</f>
        <v>46</v>
      </c>
      <c r="O14" s="132">
        <v>24</v>
      </c>
      <c r="P14" s="102">
        <v>30</v>
      </c>
      <c r="Q14" s="103">
        <v>-8</v>
      </c>
      <c r="R14" s="103">
        <f aca="true" t="shared" si="1" ref="R14:R29">SUM(O14:Q14)</f>
        <v>46</v>
      </c>
      <c r="S14" s="205">
        <v>30</v>
      </c>
      <c r="T14" s="133">
        <v>25</v>
      </c>
      <c r="U14" s="103">
        <v>-2</v>
      </c>
      <c r="V14" s="205"/>
      <c r="W14" s="133"/>
      <c r="X14" s="103">
        <f aca="true" t="shared" si="2" ref="X14:X29">SUM(S14:U14)</f>
        <v>53</v>
      </c>
      <c r="Y14" s="103">
        <f aca="true" t="shared" si="3" ref="Y14:Y29">X14+R14+N14</f>
        <v>145</v>
      </c>
      <c r="Z14" s="379"/>
      <c r="AA14" s="381" t="s">
        <v>254</v>
      </c>
    </row>
    <row r="15" spans="1:27" ht="30">
      <c r="A15" s="92">
        <v>2</v>
      </c>
      <c r="B15" s="202"/>
      <c r="C15" s="246" t="s">
        <v>162</v>
      </c>
      <c r="D15" s="248" t="s">
        <v>241</v>
      </c>
      <c r="E15" s="40" t="s">
        <v>131</v>
      </c>
      <c r="F15" s="436"/>
      <c r="G15" s="88" t="s">
        <v>237</v>
      </c>
      <c r="H15" s="89"/>
      <c r="I15" s="436">
        <v>203</v>
      </c>
      <c r="J15" s="89" t="s">
        <v>238</v>
      </c>
      <c r="K15" s="56">
        <v>17</v>
      </c>
      <c r="L15" s="64">
        <v>30</v>
      </c>
      <c r="M15" s="360">
        <v>0</v>
      </c>
      <c r="N15" s="25">
        <f t="shared" si="0"/>
        <v>47</v>
      </c>
      <c r="O15" s="108">
        <v>25</v>
      </c>
      <c r="P15" s="21">
        <v>30</v>
      </c>
      <c r="Q15" s="25">
        <v>-10</v>
      </c>
      <c r="R15" s="25">
        <f t="shared" si="1"/>
        <v>45</v>
      </c>
      <c r="S15" s="433">
        <v>30</v>
      </c>
      <c r="T15" s="22">
        <v>25</v>
      </c>
      <c r="U15" s="25">
        <v>-4</v>
      </c>
      <c r="V15" s="433"/>
      <c r="W15" s="22"/>
      <c r="X15" s="25">
        <f t="shared" si="2"/>
        <v>51</v>
      </c>
      <c r="Y15" s="25">
        <f t="shared" si="3"/>
        <v>143</v>
      </c>
      <c r="Z15" s="360"/>
      <c r="AA15" s="331" t="s">
        <v>254</v>
      </c>
    </row>
    <row r="16" spans="1:27" ht="38.25">
      <c r="A16" s="92">
        <v>3</v>
      </c>
      <c r="B16" s="202"/>
      <c r="C16" s="246" t="s">
        <v>162</v>
      </c>
      <c r="D16" s="248" t="s">
        <v>241</v>
      </c>
      <c r="E16" s="40" t="s">
        <v>131</v>
      </c>
      <c r="F16" s="436"/>
      <c r="G16" s="88" t="s">
        <v>226</v>
      </c>
      <c r="H16" s="89"/>
      <c r="I16" s="436">
        <v>203</v>
      </c>
      <c r="J16" s="89" t="s">
        <v>227</v>
      </c>
      <c r="K16" s="56">
        <v>20</v>
      </c>
      <c r="L16" s="64">
        <v>29</v>
      </c>
      <c r="M16" s="360">
        <v>0</v>
      </c>
      <c r="N16" s="25">
        <f t="shared" si="0"/>
        <v>49</v>
      </c>
      <c r="O16" s="108">
        <v>25</v>
      </c>
      <c r="P16" s="21">
        <v>29</v>
      </c>
      <c r="Q16" s="25">
        <v>-10</v>
      </c>
      <c r="R16" s="25">
        <f t="shared" si="1"/>
        <v>44</v>
      </c>
      <c r="S16" s="433">
        <v>30</v>
      </c>
      <c r="T16" s="22">
        <v>25</v>
      </c>
      <c r="U16" s="25">
        <v>-6</v>
      </c>
      <c r="V16" s="433"/>
      <c r="W16" s="22"/>
      <c r="X16" s="25">
        <f t="shared" si="2"/>
        <v>49</v>
      </c>
      <c r="Y16" s="25">
        <f t="shared" si="3"/>
        <v>142</v>
      </c>
      <c r="Z16" s="360"/>
      <c r="AA16" s="435" t="s">
        <v>254</v>
      </c>
    </row>
    <row r="17" spans="1:27" ht="30">
      <c r="A17" s="92">
        <v>4</v>
      </c>
      <c r="B17" s="202"/>
      <c r="C17" s="246" t="s">
        <v>162</v>
      </c>
      <c r="D17" s="248" t="s">
        <v>241</v>
      </c>
      <c r="E17" s="40" t="s">
        <v>173</v>
      </c>
      <c r="F17" s="436"/>
      <c r="G17" s="88" t="s">
        <v>228</v>
      </c>
      <c r="H17" s="89"/>
      <c r="I17" s="436">
        <v>205</v>
      </c>
      <c r="J17" s="89" t="s">
        <v>229</v>
      </c>
      <c r="K17" s="56">
        <v>20</v>
      </c>
      <c r="L17" s="64">
        <v>27</v>
      </c>
      <c r="M17" s="360">
        <v>-2</v>
      </c>
      <c r="N17" s="25">
        <f t="shared" si="0"/>
        <v>45</v>
      </c>
      <c r="O17" s="108">
        <v>25</v>
      </c>
      <c r="P17" s="21">
        <v>30</v>
      </c>
      <c r="Q17" s="25">
        <v>-10</v>
      </c>
      <c r="R17" s="25">
        <f t="shared" si="1"/>
        <v>45</v>
      </c>
      <c r="S17" s="433">
        <v>30</v>
      </c>
      <c r="T17" s="22">
        <v>25</v>
      </c>
      <c r="U17" s="25">
        <v>-4</v>
      </c>
      <c r="V17" s="433"/>
      <c r="W17" s="22"/>
      <c r="X17" s="25">
        <f t="shared" si="2"/>
        <v>51</v>
      </c>
      <c r="Y17" s="25">
        <f t="shared" si="3"/>
        <v>141</v>
      </c>
      <c r="Z17" s="360"/>
      <c r="AA17" s="435" t="s">
        <v>254</v>
      </c>
    </row>
    <row r="18" spans="1:27" ht="30">
      <c r="A18" s="92">
        <v>5</v>
      </c>
      <c r="B18" s="202"/>
      <c r="C18" s="246" t="s">
        <v>89</v>
      </c>
      <c r="D18" s="431" t="s">
        <v>260</v>
      </c>
      <c r="E18" s="40" t="s">
        <v>176</v>
      </c>
      <c r="F18" s="436"/>
      <c r="G18" s="88" t="s">
        <v>211</v>
      </c>
      <c r="H18" s="89"/>
      <c r="I18" s="436">
        <v>102</v>
      </c>
      <c r="J18" s="89" t="s">
        <v>212</v>
      </c>
      <c r="K18" s="56">
        <v>17</v>
      </c>
      <c r="L18" s="64">
        <v>30</v>
      </c>
      <c r="M18" s="360">
        <v>0</v>
      </c>
      <c r="N18" s="25">
        <f t="shared" si="0"/>
        <v>47</v>
      </c>
      <c r="O18" s="108">
        <v>25</v>
      </c>
      <c r="P18" s="21">
        <v>27</v>
      </c>
      <c r="Q18" s="25">
        <v>-10</v>
      </c>
      <c r="R18" s="25">
        <f t="shared" si="1"/>
        <v>42</v>
      </c>
      <c r="S18" s="433">
        <v>30</v>
      </c>
      <c r="T18" s="22">
        <v>25</v>
      </c>
      <c r="U18" s="25">
        <v>-8</v>
      </c>
      <c r="V18" s="433"/>
      <c r="W18" s="22"/>
      <c r="X18" s="25">
        <f t="shared" si="2"/>
        <v>47</v>
      </c>
      <c r="Y18" s="25">
        <f t="shared" si="3"/>
        <v>136</v>
      </c>
      <c r="Z18" s="360"/>
      <c r="AA18" s="435" t="s">
        <v>254</v>
      </c>
    </row>
    <row r="19" spans="1:27" ht="45">
      <c r="A19" s="92">
        <v>6</v>
      </c>
      <c r="B19" s="202"/>
      <c r="C19" s="246" t="s">
        <v>162</v>
      </c>
      <c r="D19" s="431" t="s">
        <v>164</v>
      </c>
      <c r="E19" s="40" t="s">
        <v>129</v>
      </c>
      <c r="F19" s="436"/>
      <c r="G19" s="88" t="s">
        <v>230</v>
      </c>
      <c r="H19" s="89"/>
      <c r="I19" s="436">
        <v>206</v>
      </c>
      <c r="J19" s="89" t="s">
        <v>231</v>
      </c>
      <c r="K19" s="56">
        <v>20</v>
      </c>
      <c r="L19" s="64">
        <v>27</v>
      </c>
      <c r="M19" s="360">
        <v>0</v>
      </c>
      <c r="N19" s="25">
        <f t="shared" si="0"/>
        <v>47</v>
      </c>
      <c r="O19" s="108">
        <v>25</v>
      </c>
      <c r="P19" s="21">
        <v>30</v>
      </c>
      <c r="Q19" s="25">
        <v>-10</v>
      </c>
      <c r="R19" s="25">
        <f t="shared" si="1"/>
        <v>45</v>
      </c>
      <c r="S19" s="433">
        <v>30</v>
      </c>
      <c r="T19" s="22">
        <v>22</v>
      </c>
      <c r="U19" s="25">
        <v>-8</v>
      </c>
      <c r="V19" s="433"/>
      <c r="W19" s="22"/>
      <c r="X19" s="25">
        <f t="shared" si="2"/>
        <v>44</v>
      </c>
      <c r="Y19" s="25">
        <f t="shared" si="3"/>
        <v>136</v>
      </c>
      <c r="Z19" s="360"/>
      <c r="AA19" s="435" t="s">
        <v>254</v>
      </c>
    </row>
    <row r="20" spans="1:27" ht="30">
      <c r="A20" s="92">
        <v>7</v>
      </c>
      <c r="B20" s="202"/>
      <c r="C20" s="246" t="s">
        <v>162</v>
      </c>
      <c r="D20" s="431" t="s">
        <v>98</v>
      </c>
      <c r="E20" s="40" t="s">
        <v>141</v>
      </c>
      <c r="F20" s="436"/>
      <c r="G20" s="88" t="s">
        <v>232</v>
      </c>
      <c r="H20" s="89"/>
      <c r="I20" s="436">
        <v>201</v>
      </c>
      <c r="J20" s="89" t="s">
        <v>233</v>
      </c>
      <c r="K20" s="56">
        <v>20</v>
      </c>
      <c r="L20" s="64">
        <v>26</v>
      </c>
      <c r="M20" s="360">
        <v>-2</v>
      </c>
      <c r="N20" s="25">
        <f t="shared" si="0"/>
        <v>44</v>
      </c>
      <c r="O20" s="108">
        <v>25</v>
      </c>
      <c r="P20" s="21">
        <v>30</v>
      </c>
      <c r="Q20" s="25">
        <v>-10</v>
      </c>
      <c r="R20" s="25">
        <f t="shared" si="1"/>
        <v>45</v>
      </c>
      <c r="S20" s="433">
        <v>30</v>
      </c>
      <c r="T20" s="22">
        <v>22</v>
      </c>
      <c r="U20" s="25">
        <v>-6</v>
      </c>
      <c r="V20" s="433"/>
      <c r="W20" s="22"/>
      <c r="X20" s="25">
        <f t="shared" si="2"/>
        <v>46</v>
      </c>
      <c r="Y20" s="25">
        <f t="shared" si="3"/>
        <v>135</v>
      </c>
      <c r="Z20" s="360"/>
      <c r="AA20" s="435" t="s">
        <v>254</v>
      </c>
    </row>
    <row r="21" spans="1:27" ht="30">
      <c r="A21" s="92">
        <v>8</v>
      </c>
      <c r="B21" s="432"/>
      <c r="C21" s="246" t="s">
        <v>89</v>
      </c>
      <c r="D21" s="248" t="s">
        <v>260</v>
      </c>
      <c r="E21" s="190" t="s">
        <v>176</v>
      </c>
      <c r="F21" s="252"/>
      <c r="G21" s="192" t="s">
        <v>239</v>
      </c>
      <c r="H21" s="193"/>
      <c r="I21" s="252">
        <v>102</v>
      </c>
      <c r="J21" s="193" t="s">
        <v>240</v>
      </c>
      <c r="K21" s="43">
        <v>20</v>
      </c>
      <c r="L21" s="44">
        <v>30</v>
      </c>
      <c r="M21" s="380">
        <v>0</v>
      </c>
      <c r="N21" s="25">
        <f t="shared" si="0"/>
        <v>50</v>
      </c>
      <c r="O21" s="200">
        <v>25</v>
      </c>
      <c r="P21" s="89">
        <v>0</v>
      </c>
      <c r="Q21" s="90">
        <v>-10</v>
      </c>
      <c r="R21" s="25">
        <f t="shared" si="1"/>
        <v>15</v>
      </c>
      <c r="S21" s="202">
        <v>30</v>
      </c>
      <c r="T21" s="166">
        <v>25</v>
      </c>
      <c r="U21" s="90">
        <v>-8</v>
      </c>
      <c r="V21" s="202"/>
      <c r="W21" s="166"/>
      <c r="X21" s="25">
        <f t="shared" si="2"/>
        <v>47</v>
      </c>
      <c r="Y21" s="25">
        <f t="shared" si="3"/>
        <v>112</v>
      </c>
      <c r="Z21" s="380"/>
      <c r="AA21" s="435" t="s">
        <v>254</v>
      </c>
    </row>
    <row r="22" spans="1:27" ht="45">
      <c r="A22" s="92">
        <v>9</v>
      </c>
      <c r="B22" s="432"/>
      <c r="C22" s="246" t="s">
        <v>162</v>
      </c>
      <c r="D22" s="248" t="s">
        <v>164</v>
      </c>
      <c r="E22" s="190" t="s">
        <v>174</v>
      </c>
      <c r="F22" s="252"/>
      <c r="G22" s="192" t="s">
        <v>221</v>
      </c>
      <c r="H22" s="193"/>
      <c r="I22" s="252">
        <v>204</v>
      </c>
      <c r="J22" s="193" t="s">
        <v>222</v>
      </c>
      <c r="K22" s="43">
        <v>17</v>
      </c>
      <c r="L22" s="44">
        <v>30</v>
      </c>
      <c r="M22" s="380">
        <v>0</v>
      </c>
      <c r="N22" s="25">
        <f t="shared" si="0"/>
        <v>47</v>
      </c>
      <c r="O22" s="200">
        <v>25</v>
      </c>
      <c r="P22" s="89">
        <v>0</v>
      </c>
      <c r="Q22" s="90">
        <v>-10</v>
      </c>
      <c r="R22" s="25">
        <f t="shared" si="1"/>
        <v>15</v>
      </c>
      <c r="S22" s="202">
        <v>30</v>
      </c>
      <c r="T22" s="166">
        <v>24</v>
      </c>
      <c r="U22" s="90">
        <v>-6</v>
      </c>
      <c r="V22" s="202"/>
      <c r="W22" s="166"/>
      <c r="X22" s="25">
        <f t="shared" si="2"/>
        <v>48</v>
      </c>
      <c r="Y22" s="25">
        <f t="shared" si="3"/>
        <v>110</v>
      </c>
      <c r="Z22" s="380"/>
      <c r="AA22" s="435" t="s">
        <v>254</v>
      </c>
    </row>
    <row r="23" spans="1:27" ht="30">
      <c r="A23" s="92">
        <v>10</v>
      </c>
      <c r="B23" s="432"/>
      <c r="C23" s="246" t="s">
        <v>163</v>
      </c>
      <c r="D23" s="248" t="s">
        <v>197</v>
      </c>
      <c r="E23" s="190" t="s">
        <v>170</v>
      </c>
      <c r="F23" s="252"/>
      <c r="G23" s="192" t="s">
        <v>234</v>
      </c>
      <c r="H23" s="193"/>
      <c r="I23" s="252">
        <v>103</v>
      </c>
      <c r="J23" s="193" t="s">
        <v>235</v>
      </c>
      <c r="K23" s="43">
        <v>17</v>
      </c>
      <c r="L23" s="44">
        <v>27</v>
      </c>
      <c r="M23" s="380">
        <v>-2</v>
      </c>
      <c r="N23" s="25">
        <f t="shared" si="0"/>
        <v>42</v>
      </c>
      <c r="O23" s="200">
        <v>25</v>
      </c>
      <c r="P23" s="89">
        <v>0</v>
      </c>
      <c r="Q23" s="90">
        <v>-10</v>
      </c>
      <c r="R23" s="25">
        <f t="shared" si="1"/>
        <v>15</v>
      </c>
      <c r="S23" s="202">
        <v>30</v>
      </c>
      <c r="T23" s="166">
        <v>22</v>
      </c>
      <c r="U23" s="90">
        <v>-10</v>
      </c>
      <c r="V23" s="202"/>
      <c r="W23" s="166"/>
      <c r="X23" s="25">
        <f t="shared" si="2"/>
        <v>42</v>
      </c>
      <c r="Y23" s="25">
        <f t="shared" si="3"/>
        <v>99</v>
      </c>
      <c r="Z23" s="380"/>
      <c r="AA23" s="435" t="s">
        <v>254</v>
      </c>
    </row>
    <row r="24" spans="1:27" ht="45">
      <c r="A24" s="92">
        <v>11</v>
      </c>
      <c r="B24" s="432"/>
      <c r="C24" s="246" t="s">
        <v>162</v>
      </c>
      <c r="D24" s="248" t="s">
        <v>164</v>
      </c>
      <c r="E24" s="190" t="s">
        <v>169</v>
      </c>
      <c r="F24" s="252"/>
      <c r="G24" s="192" t="s">
        <v>223</v>
      </c>
      <c r="H24" s="193"/>
      <c r="I24" s="252">
        <v>101</v>
      </c>
      <c r="J24" s="193" t="s">
        <v>224</v>
      </c>
      <c r="K24" s="43">
        <v>20</v>
      </c>
      <c r="L24" s="44">
        <v>30</v>
      </c>
      <c r="M24" s="380">
        <v>0</v>
      </c>
      <c r="N24" s="25">
        <f t="shared" si="0"/>
        <v>50</v>
      </c>
      <c r="O24" s="200">
        <v>15</v>
      </c>
      <c r="P24" s="89">
        <v>0</v>
      </c>
      <c r="Q24" s="90">
        <v>-10</v>
      </c>
      <c r="R24" s="25">
        <f t="shared" si="1"/>
        <v>5</v>
      </c>
      <c r="S24" s="202">
        <v>30</v>
      </c>
      <c r="T24" s="166">
        <v>21</v>
      </c>
      <c r="U24" s="90">
        <v>-10</v>
      </c>
      <c r="V24" s="202"/>
      <c r="W24" s="166"/>
      <c r="X24" s="25">
        <f t="shared" si="2"/>
        <v>41</v>
      </c>
      <c r="Y24" s="25">
        <f t="shared" si="3"/>
        <v>96</v>
      </c>
      <c r="Z24" s="380"/>
      <c r="AA24" s="435" t="s">
        <v>254</v>
      </c>
    </row>
    <row r="25" spans="1:27" ht="30">
      <c r="A25" s="92">
        <v>12</v>
      </c>
      <c r="B25" s="246"/>
      <c r="C25" s="246" t="s">
        <v>89</v>
      </c>
      <c r="D25" s="248" t="s">
        <v>172</v>
      </c>
      <c r="E25" s="40" t="s">
        <v>175</v>
      </c>
      <c r="F25" s="436"/>
      <c r="G25" s="88" t="s">
        <v>265</v>
      </c>
      <c r="H25" s="436"/>
      <c r="I25" s="436">
        <v>202</v>
      </c>
      <c r="J25" s="89" t="s">
        <v>225</v>
      </c>
      <c r="K25" s="43">
        <v>17</v>
      </c>
      <c r="L25" s="44">
        <v>30</v>
      </c>
      <c r="M25" s="380">
        <v>-2</v>
      </c>
      <c r="N25" s="90">
        <f t="shared" si="0"/>
        <v>45</v>
      </c>
      <c r="O25" s="200">
        <v>15</v>
      </c>
      <c r="P25" s="89">
        <v>0</v>
      </c>
      <c r="Q25" s="90">
        <v>-10</v>
      </c>
      <c r="R25" s="90">
        <f t="shared" si="1"/>
        <v>5</v>
      </c>
      <c r="S25" s="202">
        <v>30</v>
      </c>
      <c r="T25" s="166">
        <v>24</v>
      </c>
      <c r="U25" s="90">
        <v>-10</v>
      </c>
      <c r="V25" s="202"/>
      <c r="W25" s="166"/>
      <c r="X25" s="90">
        <f t="shared" si="2"/>
        <v>44</v>
      </c>
      <c r="Y25" s="90">
        <f t="shared" si="3"/>
        <v>94</v>
      </c>
      <c r="Z25" s="378"/>
      <c r="AA25" s="387" t="s">
        <v>254</v>
      </c>
    </row>
    <row r="26" spans="1:27" ht="30">
      <c r="A26" s="92">
        <v>13</v>
      </c>
      <c r="B26" s="246"/>
      <c r="C26" s="246" t="s">
        <v>162</v>
      </c>
      <c r="D26" s="248" t="s">
        <v>241</v>
      </c>
      <c r="E26" s="40" t="s">
        <v>173</v>
      </c>
      <c r="F26" s="436"/>
      <c r="G26" s="88" t="s">
        <v>217</v>
      </c>
      <c r="H26" s="436"/>
      <c r="I26" s="436">
        <v>205</v>
      </c>
      <c r="J26" s="89" t="s">
        <v>218</v>
      </c>
      <c r="K26" s="43">
        <v>20</v>
      </c>
      <c r="L26" s="44">
        <v>24</v>
      </c>
      <c r="M26" s="380">
        <v>-4</v>
      </c>
      <c r="N26" s="90">
        <f t="shared" si="0"/>
        <v>40</v>
      </c>
      <c r="O26" s="200">
        <v>24</v>
      </c>
      <c r="P26" s="89">
        <v>0</v>
      </c>
      <c r="Q26" s="90">
        <v>-6</v>
      </c>
      <c r="R26" s="90">
        <f t="shared" si="1"/>
        <v>18</v>
      </c>
      <c r="S26" s="202">
        <v>30</v>
      </c>
      <c r="T26" s="166">
        <v>15</v>
      </c>
      <c r="U26" s="90">
        <v>-10</v>
      </c>
      <c r="V26" s="202"/>
      <c r="W26" s="166"/>
      <c r="X26" s="90">
        <f t="shared" si="2"/>
        <v>35</v>
      </c>
      <c r="Y26" s="90">
        <f t="shared" si="3"/>
        <v>93</v>
      </c>
      <c r="Z26" s="378"/>
      <c r="AA26" s="387" t="s">
        <v>254</v>
      </c>
    </row>
    <row r="27" spans="1:27" ht="30">
      <c r="A27" s="92">
        <v>14</v>
      </c>
      <c r="B27" s="246"/>
      <c r="C27" s="246" t="s">
        <v>162</v>
      </c>
      <c r="D27" s="248" t="s">
        <v>241</v>
      </c>
      <c r="E27" s="40" t="s">
        <v>131</v>
      </c>
      <c r="F27" s="436"/>
      <c r="G27" s="222" t="s">
        <v>215</v>
      </c>
      <c r="H27" s="436"/>
      <c r="I27" s="436">
        <v>203</v>
      </c>
      <c r="J27" s="89" t="s">
        <v>216</v>
      </c>
      <c r="K27" s="43">
        <v>17</v>
      </c>
      <c r="L27" s="44">
        <v>24</v>
      </c>
      <c r="M27" s="380">
        <v>-6</v>
      </c>
      <c r="N27" s="90">
        <f t="shared" si="0"/>
        <v>35</v>
      </c>
      <c r="O27" s="200">
        <v>14</v>
      </c>
      <c r="P27" s="89">
        <v>0</v>
      </c>
      <c r="Q27" s="90">
        <v>-10</v>
      </c>
      <c r="R27" s="90">
        <f t="shared" si="1"/>
        <v>4</v>
      </c>
      <c r="S27" s="202">
        <v>30</v>
      </c>
      <c r="T27" s="166">
        <v>25</v>
      </c>
      <c r="U27" s="90">
        <v>-10</v>
      </c>
      <c r="V27" s="202"/>
      <c r="W27" s="166"/>
      <c r="X27" s="90">
        <f t="shared" si="2"/>
        <v>45</v>
      </c>
      <c r="Y27" s="90">
        <f t="shared" si="3"/>
        <v>84</v>
      </c>
      <c r="Z27" s="378"/>
      <c r="AA27" s="387" t="s">
        <v>254</v>
      </c>
    </row>
    <row r="28" spans="1:27" ht="30">
      <c r="A28" s="254">
        <v>15</v>
      </c>
      <c r="B28" s="246"/>
      <c r="C28" s="246" t="s">
        <v>89</v>
      </c>
      <c r="D28" s="430" t="s">
        <v>172</v>
      </c>
      <c r="E28" s="40" t="s">
        <v>175</v>
      </c>
      <c r="F28" s="436"/>
      <c r="G28" s="88" t="s">
        <v>264</v>
      </c>
      <c r="H28" s="436"/>
      <c r="I28" s="436">
        <v>202</v>
      </c>
      <c r="J28" s="89" t="s">
        <v>236</v>
      </c>
      <c r="K28" s="43">
        <v>0</v>
      </c>
      <c r="L28" s="44">
        <v>28</v>
      </c>
      <c r="M28" s="380">
        <v>-10</v>
      </c>
      <c r="N28" s="90">
        <f t="shared" si="0"/>
        <v>18</v>
      </c>
      <c r="O28" s="200">
        <v>24</v>
      </c>
      <c r="P28" s="89">
        <v>0</v>
      </c>
      <c r="Q28" s="90">
        <v>-10</v>
      </c>
      <c r="R28" s="90">
        <f t="shared" si="1"/>
        <v>14</v>
      </c>
      <c r="S28" s="202">
        <v>14</v>
      </c>
      <c r="T28" s="166">
        <v>0</v>
      </c>
      <c r="U28" s="90">
        <v>-10</v>
      </c>
      <c r="V28" s="202"/>
      <c r="W28" s="166"/>
      <c r="X28" s="90">
        <f t="shared" si="2"/>
        <v>4</v>
      </c>
      <c r="Y28" s="90">
        <f t="shared" si="3"/>
        <v>36</v>
      </c>
      <c r="Z28" s="378"/>
      <c r="AA28" s="387" t="s">
        <v>255</v>
      </c>
    </row>
    <row r="29" spans="1:27" ht="30.75" thickBot="1">
      <c r="A29" s="121">
        <v>16</v>
      </c>
      <c r="B29" s="434"/>
      <c r="C29" s="58" t="s">
        <v>89</v>
      </c>
      <c r="D29" s="249" t="s">
        <v>172</v>
      </c>
      <c r="E29" s="324" t="s">
        <v>175</v>
      </c>
      <c r="F29" s="61"/>
      <c r="G29" s="408" t="s">
        <v>213</v>
      </c>
      <c r="H29" s="62"/>
      <c r="I29" s="61">
        <v>202</v>
      </c>
      <c r="J29" s="62" t="s">
        <v>214</v>
      </c>
      <c r="K29" s="65">
        <v>0</v>
      </c>
      <c r="L29" s="76">
        <v>0</v>
      </c>
      <c r="M29" s="363">
        <v>0</v>
      </c>
      <c r="N29" s="26">
        <f t="shared" si="0"/>
        <v>0</v>
      </c>
      <c r="O29" s="376">
        <v>0</v>
      </c>
      <c r="P29" s="62">
        <v>0</v>
      </c>
      <c r="Q29" s="26"/>
      <c r="R29" s="26">
        <f t="shared" si="1"/>
        <v>0</v>
      </c>
      <c r="S29" s="434">
        <v>0</v>
      </c>
      <c r="T29" s="63">
        <v>0</v>
      </c>
      <c r="U29" s="26">
        <v>0</v>
      </c>
      <c r="V29" s="434"/>
      <c r="W29" s="63"/>
      <c r="X29" s="26">
        <f t="shared" si="2"/>
        <v>0</v>
      </c>
      <c r="Y29" s="26">
        <f t="shared" si="3"/>
        <v>0</v>
      </c>
      <c r="Z29" s="363"/>
      <c r="AA29" s="382" t="s">
        <v>255</v>
      </c>
    </row>
    <row r="30" spans="1:10" ht="15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3" ht="15">
      <c r="A31" s="84"/>
      <c r="B31" s="84"/>
      <c r="C31" s="84"/>
      <c r="D31" s="84"/>
      <c r="E31" s="84"/>
      <c r="F31" s="84"/>
      <c r="G31" s="84" t="s">
        <v>60</v>
      </c>
      <c r="H31" s="84"/>
      <c r="I31" s="84"/>
      <c r="J31" s="84"/>
      <c r="M31" t="s">
        <v>62</v>
      </c>
    </row>
    <row r="32" spans="1:10" ht="15">
      <c r="A32" s="84"/>
      <c r="B32" s="84"/>
      <c r="C32" s="84"/>
      <c r="D32" s="84"/>
      <c r="E32" s="84"/>
      <c r="F32" s="84"/>
      <c r="G32" s="84"/>
      <c r="H32" s="84"/>
      <c r="I32" s="84"/>
      <c r="J32" s="84"/>
    </row>
    <row r="33" spans="1:13" ht="15">
      <c r="A33" s="84"/>
      <c r="B33" s="84"/>
      <c r="C33" s="84"/>
      <c r="D33" s="84"/>
      <c r="E33" s="84"/>
      <c r="F33" s="84"/>
      <c r="G33" s="84" t="s">
        <v>61</v>
      </c>
      <c r="H33" s="84"/>
      <c r="I33" s="84"/>
      <c r="J33" s="84"/>
      <c r="M33" t="s">
        <v>154</v>
      </c>
    </row>
  </sheetData>
  <sheetProtection/>
  <mergeCells count="12">
    <mergeCell ref="A5:AA5"/>
    <mergeCell ref="A9:Z9"/>
    <mergeCell ref="A6:AA6"/>
    <mergeCell ref="A1:AA1"/>
    <mergeCell ref="K10:N10"/>
    <mergeCell ref="O10:R10"/>
    <mergeCell ref="S10:X10"/>
    <mergeCell ref="A7:AA7"/>
    <mergeCell ref="A8:AA8"/>
    <mergeCell ref="A2:AA2"/>
    <mergeCell ref="A3:AA3"/>
    <mergeCell ref="A4:AA4"/>
  </mergeCells>
  <printOptions horizontalCentered="1"/>
  <pageMargins left="0.7086614173228347" right="0.7086614173228347" top="0.41" bottom="0.3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zoomScale="60" zoomScaleNormal="60" zoomScalePageLayoutView="0" workbookViewId="0" topLeftCell="A1">
      <pane ySplit="14" topLeftCell="A15" activePane="bottomLeft" state="frozen"/>
      <selection pane="topLeft" activeCell="A1" sqref="A1"/>
      <selection pane="bottomLeft" activeCell="A6" sqref="A6:AI6"/>
    </sheetView>
  </sheetViews>
  <sheetFormatPr defaultColWidth="9.140625" defaultRowHeight="15"/>
  <cols>
    <col min="1" max="1" width="5.57421875" style="0" customWidth="1"/>
    <col min="2" max="2" width="5.28125" style="0" hidden="1" customWidth="1"/>
    <col min="3" max="3" width="6.7109375" style="0" bestFit="1" customWidth="1"/>
    <col min="4" max="7" width="6.7109375" style="0" hidden="1" customWidth="1"/>
    <col min="8" max="8" width="19.7109375" style="0" customWidth="1"/>
    <col min="9" max="9" width="14.00390625" style="0" bestFit="1" customWidth="1"/>
    <col min="10" max="10" width="9.8515625" style="0" hidden="1" customWidth="1"/>
    <col min="11" max="11" width="20.00390625" style="0" bestFit="1" customWidth="1"/>
    <col min="12" max="12" width="6.140625" style="0" hidden="1" customWidth="1"/>
    <col min="13" max="13" width="11.140625" style="0" customWidth="1"/>
    <col min="14" max="14" width="8.28125" style="0" customWidth="1"/>
    <col min="15" max="15" width="6.57421875" style="0" customWidth="1"/>
    <col min="16" max="16" width="9.421875" style="0" customWidth="1"/>
    <col min="17" max="17" width="7.28125" style="0" hidden="1" customWidth="1"/>
    <col min="18" max="18" width="5.7109375" style="0" customWidth="1"/>
    <col min="19" max="19" width="3.7109375" style="0" customWidth="1"/>
    <col min="20" max="20" width="7.28125" style="0" bestFit="1" customWidth="1"/>
    <col min="21" max="21" width="7.28125" style="0" hidden="1" customWidth="1"/>
    <col min="22" max="23" width="3.7109375" style="0" bestFit="1" customWidth="1"/>
    <col min="24" max="24" width="7.28125" style="0" bestFit="1" customWidth="1"/>
    <col min="25" max="25" width="7.28125" style="0" hidden="1" customWidth="1"/>
    <col min="26" max="27" width="3.7109375" style="0" bestFit="1" customWidth="1"/>
    <col min="28" max="28" width="6.8515625" style="0" bestFit="1" customWidth="1"/>
    <col min="29" max="30" width="3.7109375" style="0" bestFit="1" customWidth="1"/>
    <col min="31" max="31" width="9.7109375" style="0" customWidth="1"/>
    <col min="32" max="33" width="5.00390625" style="0" customWidth="1"/>
    <col min="34" max="34" width="3.7109375" style="0" bestFit="1" customWidth="1"/>
    <col min="35" max="35" width="3.7109375" style="0" hidden="1" customWidth="1"/>
  </cols>
  <sheetData>
    <row r="1" spans="1:36" ht="11.25" customHeight="1" hidden="1">
      <c r="A1" s="569" t="s">
        <v>112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</row>
    <row r="2" spans="1:36" ht="4.5" customHeigh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</row>
    <row r="3" spans="1:36" ht="13.5" customHeight="1">
      <c r="A3" s="575" t="s">
        <v>152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</row>
    <row r="4" spans="1:35" ht="17.25" customHeight="1">
      <c r="A4" s="552" t="s">
        <v>8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</row>
    <row r="5" spans="1:35" ht="4.5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</row>
    <row r="6" spans="1:35" ht="15" customHeight="1">
      <c r="A6" s="575" t="s">
        <v>17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</row>
    <row r="7" spans="1:35" ht="21">
      <c r="A7" s="568" t="s">
        <v>18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</row>
    <row r="8" spans="1:35" ht="15" customHeight="1" hidden="1">
      <c r="A8" s="556"/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</row>
    <row r="9" spans="1:35" ht="21">
      <c r="A9" s="573" t="s">
        <v>37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</row>
    <row r="10" spans="1:35" ht="6" customHeight="1" thickBot="1">
      <c r="A10" s="566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</row>
    <row r="11" spans="1:36" ht="15.75" thickBot="1">
      <c r="A11" s="52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70"/>
      <c r="O11" s="572" t="s">
        <v>26</v>
      </c>
      <c r="P11" s="570"/>
      <c r="Q11" s="570"/>
      <c r="R11" s="570"/>
      <c r="S11" s="571"/>
      <c r="T11" s="570" t="s">
        <v>27</v>
      </c>
      <c r="U11" s="570"/>
      <c r="V11" s="570"/>
      <c r="W11" s="571"/>
      <c r="X11" s="570" t="s">
        <v>28</v>
      </c>
      <c r="Y11" s="570"/>
      <c r="Z11" s="570"/>
      <c r="AA11" s="570"/>
      <c r="AB11" s="572" t="s">
        <v>41</v>
      </c>
      <c r="AC11" s="570"/>
      <c r="AD11" s="570"/>
      <c r="AE11" s="572" t="s">
        <v>86</v>
      </c>
      <c r="AF11" s="570"/>
      <c r="AG11" s="571"/>
      <c r="AH11" s="256"/>
      <c r="AI11" s="256"/>
      <c r="AJ11" s="48"/>
    </row>
    <row r="12" spans="1:36" ht="15.75" hidden="1" thickBot="1">
      <c r="A12" s="55"/>
      <c r="B12" s="15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36"/>
      <c r="P12" s="71" t="s">
        <v>19</v>
      </c>
      <c r="Q12" s="72" t="s">
        <v>20</v>
      </c>
      <c r="R12" s="73"/>
      <c r="S12" s="82"/>
      <c r="T12" s="83" t="s">
        <v>20</v>
      </c>
      <c r="U12" s="72" t="s">
        <v>22</v>
      </c>
      <c r="V12" s="72"/>
      <c r="W12" s="159"/>
      <c r="X12" s="72" t="s">
        <v>21</v>
      </c>
      <c r="Y12" s="72" t="s">
        <v>24</v>
      </c>
      <c r="Z12" s="72"/>
      <c r="AA12" s="159"/>
      <c r="AB12" s="72" t="s">
        <v>42</v>
      </c>
      <c r="AC12" s="72"/>
      <c r="AD12" s="315"/>
      <c r="AE12" s="352"/>
      <c r="AF12" s="352"/>
      <c r="AG12" s="352"/>
      <c r="AH12" s="24"/>
      <c r="AI12" s="82"/>
      <c r="AJ12" s="49"/>
    </row>
    <row r="13" spans="1:36" ht="15.75" hidden="1" thickBot="1">
      <c r="A13" s="55"/>
      <c r="B13" s="15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9"/>
      <c r="O13" s="36"/>
      <c r="P13" s="109"/>
      <c r="Q13" s="1"/>
      <c r="R13" s="188"/>
      <c r="S13" s="82"/>
      <c r="T13" s="83"/>
      <c r="U13" s="72"/>
      <c r="V13" s="19"/>
      <c r="W13" s="24"/>
      <c r="X13" s="83"/>
      <c r="Y13" s="72"/>
      <c r="Z13" s="19"/>
      <c r="AA13" s="36"/>
      <c r="AB13" s="55"/>
      <c r="AC13" s="19"/>
      <c r="AD13" s="36"/>
      <c r="AE13" s="36"/>
      <c r="AF13" s="36"/>
      <c r="AG13" s="36"/>
      <c r="AH13" s="24"/>
      <c r="AI13" s="82"/>
      <c r="AJ13" s="49"/>
    </row>
    <row r="14" spans="1:36" ht="116.25" customHeight="1" thickBot="1">
      <c r="A14" s="65" t="s">
        <v>0</v>
      </c>
      <c r="B14" s="66"/>
      <c r="C14" s="61" t="s">
        <v>1</v>
      </c>
      <c r="D14" s="61"/>
      <c r="E14" s="61"/>
      <c r="F14" s="61"/>
      <c r="G14" s="61"/>
      <c r="H14" s="61" t="s">
        <v>2</v>
      </c>
      <c r="I14" s="61" t="s">
        <v>3</v>
      </c>
      <c r="J14" s="61" t="s">
        <v>4</v>
      </c>
      <c r="K14" s="61" t="s">
        <v>34</v>
      </c>
      <c r="L14" s="34" t="s">
        <v>35</v>
      </c>
      <c r="M14" s="61" t="s">
        <v>5</v>
      </c>
      <c r="N14" s="62" t="s">
        <v>32</v>
      </c>
      <c r="O14" s="104" t="s">
        <v>38</v>
      </c>
      <c r="P14" s="104" t="s">
        <v>145</v>
      </c>
      <c r="Q14" s="332" t="s">
        <v>29</v>
      </c>
      <c r="R14" s="333" t="s">
        <v>25</v>
      </c>
      <c r="S14" s="41" t="s">
        <v>100</v>
      </c>
      <c r="T14" s="67" t="s">
        <v>39</v>
      </c>
      <c r="U14" s="113">
        <v>777</v>
      </c>
      <c r="V14" s="333" t="s">
        <v>25</v>
      </c>
      <c r="W14" s="33" t="s">
        <v>101</v>
      </c>
      <c r="X14" s="67" t="s">
        <v>40</v>
      </c>
      <c r="Y14" s="113" t="s">
        <v>30</v>
      </c>
      <c r="Z14" s="333" t="s">
        <v>25</v>
      </c>
      <c r="AA14" s="207" t="s">
        <v>102</v>
      </c>
      <c r="AB14" s="335" t="s">
        <v>29</v>
      </c>
      <c r="AC14" s="333" t="s">
        <v>25</v>
      </c>
      <c r="AD14" s="207" t="s">
        <v>103</v>
      </c>
      <c r="AE14" s="207" t="s">
        <v>242</v>
      </c>
      <c r="AF14" s="207" t="s">
        <v>25</v>
      </c>
      <c r="AG14" s="223" t="s">
        <v>243</v>
      </c>
      <c r="AH14" s="340" t="s">
        <v>6</v>
      </c>
      <c r="AI14" s="340" t="s">
        <v>33</v>
      </c>
      <c r="AJ14" s="41" t="s">
        <v>58</v>
      </c>
    </row>
    <row r="15" spans="1:36" ht="35.25" customHeight="1">
      <c r="A15" s="99">
        <v>2</v>
      </c>
      <c r="B15" s="250"/>
      <c r="C15" s="250" t="s">
        <v>162</v>
      </c>
      <c r="D15" s="250"/>
      <c r="E15" s="250"/>
      <c r="F15" s="250"/>
      <c r="G15" s="250"/>
      <c r="H15" s="422" t="s">
        <v>164</v>
      </c>
      <c r="I15" s="101" t="s">
        <v>167</v>
      </c>
      <c r="J15" s="316"/>
      <c r="K15" s="425" t="s">
        <v>179</v>
      </c>
      <c r="L15" s="316"/>
      <c r="M15" s="316">
        <v>105</v>
      </c>
      <c r="N15" s="102" t="s">
        <v>180</v>
      </c>
      <c r="O15" s="110">
        <v>19</v>
      </c>
      <c r="P15" s="316">
        <v>10</v>
      </c>
      <c r="Q15" s="102"/>
      <c r="R15" s="131">
        <v>-6</v>
      </c>
      <c r="S15" s="204">
        <f aca="true" t="shared" si="0" ref="S15:S32">SUM(O15:R15)</f>
        <v>23</v>
      </c>
      <c r="T15" s="132">
        <v>19</v>
      </c>
      <c r="U15" s="102"/>
      <c r="V15" s="204">
        <v>0</v>
      </c>
      <c r="W15" s="204">
        <f aca="true" t="shared" si="1" ref="W15:W32">SUM(T15:V15)</f>
        <v>19</v>
      </c>
      <c r="X15" s="205">
        <v>20</v>
      </c>
      <c r="Y15" s="133"/>
      <c r="Z15" s="204">
        <v>-2</v>
      </c>
      <c r="AA15" s="204">
        <f aca="true" t="shared" si="2" ref="AA15:AA32">SUM(X15:Z15)</f>
        <v>18</v>
      </c>
      <c r="AB15" s="322">
        <v>19</v>
      </c>
      <c r="AC15" s="204">
        <v>-2</v>
      </c>
      <c r="AD15" s="206">
        <f aca="true" t="shared" si="3" ref="AD15:AD32">AC15+AB15</f>
        <v>17</v>
      </c>
      <c r="AE15" s="206">
        <v>20</v>
      </c>
      <c r="AF15" s="206">
        <v>-2</v>
      </c>
      <c r="AG15" s="428">
        <f aca="true" t="shared" si="4" ref="AG15:AG25">SUM(AE15+AF15)</f>
        <v>18</v>
      </c>
      <c r="AH15" s="429">
        <f aca="true" t="shared" si="5" ref="AH15:AH25">S15+W15+AA15+AD15+AG15</f>
        <v>95</v>
      </c>
      <c r="AI15" s="379"/>
      <c r="AJ15" s="419" t="s">
        <v>254</v>
      </c>
    </row>
    <row r="16" spans="1:36" ht="30">
      <c r="A16" s="92">
        <v>4</v>
      </c>
      <c r="B16" s="246"/>
      <c r="C16" s="246" t="s">
        <v>162</v>
      </c>
      <c r="D16" s="246"/>
      <c r="E16" s="246"/>
      <c r="F16" s="246"/>
      <c r="G16" s="246"/>
      <c r="H16" s="423" t="s">
        <v>164</v>
      </c>
      <c r="I16" s="40" t="s">
        <v>167</v>
      </c>
      <c r="J16" s="361"/>
      <c r="K16" s="426" t="s">
        <v>186</v>
      </c>
      <c r="L16" s="361"/>
      <c r="M16" s="361">
        <v>105</v>
      </c>
      <c r="N16" s="89" t="s">
        <v>188</v>
      </c>
      <c r="O16" s="43">
        <v>20</v>
      </c>
      <c r="P16" s="361">
        <v>10</v>
      </c>
      <c r="Q16" s="89"/>
      <c r="R16" s="178">
        <v>-6</v>
      </c>
      <c r="S16" s="201">
        <f t="shared" si="0"/>
        <v>24</v>
      </c>
      <c r="T16" s="108">
        <v>20</v>
      </c>
      <c r="U16" s="21"/>
      <c r="V16" s="29">
        <v>-4</v>
      </c>
      <c r="W16" s="201">
        <f t="shared" si="1"/>
        <v>16</v>
      </c>
      <c r="X16" s="357">
        <v>20</v>
      </c>
      <c r="Y16" s="22"/>
      <c r="Z16" s="29">
        <v>-6</v>
      </c>
      <c r="AA16" s="201">
        <f t="shared" si="2"/>
        <v>14</v>
      </c>
      <c r="AB16" s="323">
        <v>20</v>
      </c>
      <c r="AC16" s="29">
        <v>-8</v>
      </c>
      <c r="AD16" s="203">
        <f t="shared" si="3"/>
        <v>12</v>
      </c>
      <c r="AE16" s="203">
        <v>20</v>
      </c>
      <c r="AF16" s="203">
        <v>0</v>
      </c>
      <c r="AG16" s="203">
        <f t="shared" si="4"/>
        <v>20</v>
      </c>
      <c r="AH16" s="90">
        <f t="shared" si="5"/>
        <v>86</v>
      </c>
      <c r="AI16" s="380"/>
      <c r="AJ16" s="417" t="s">
        <v>254</v>
      </c>
    </row>
    <row r="17" spans="1:36" ht="30">
      <c r="A17" s="92">
        <v>6</v>
      </c>
      <c r="B17" s="246"/>
      <c r="C17" s="246" t="s">
        <v>162</v>
      </c>
      <c r="D17" s="246"/>
      <c r="E17" s="246"/>
      <c r="F17" s="246"/>
      <c r="G17" s="246"/>
      <c r="H17" s="423" t="s">
        <v>164</v>
      </c>
      <c r="I17" s="40" t="s">
        <v>169</v>
      </c>
      <c r="J17" s="361"/>
      <c r="K17" s="426" t="s">
        <v>191</v>
      </c>
      <c r="L17" s="361"/>
      <c r="M17" s="361">
        <v>101</v>
      </c>
      <c r="N17" s="89" t="s">
        <v>192</v>
      </c>
      <c r="O17" s="43">
        <v>19</v>
      </c>
      <c r="P17" s="361">
        <v>10</v>
      </c>
      <c r="Q17" s="89"/>
      <c r="R17" s="178">
        <v>-4</v>
      </c>
      <c r="S17" s="201">
        <f t="shared" si="0"/>
        <v>25</v>
      </c>
      <c r="T17" s="108">
        <v>20</v>
      </c>
      <c r="U17" s="21"/>
      <c r="V17" s="29">
        <v>-2</v>
      </c>
      <c r="W17" s="201">
        <f t="shared" si="1"/>
        <v>18</v>
      </c>
      <c r="X17" s="357">
        <v>18</v>
      </c>
      <c r="Y17" s="22"/>
      <c r="Z17" s="29">
        <v>-8</v>
      </c>
      <c r="AA17" s="201">
        <f t="shared" si="2"/>
        <v>10</v>
      </c>
      <c r="AB17" s="323">
        <v>20</v>
      </c>
      <c r="AC17" s="29">
        <v>-8</v>
      </c>
      <c r="AD17" s="203">
        <f t="shared" si="3"/>
        <v>12</v>
      </c>
      <c r="AE17" s="203">
        <v>20</v>
      </c>
      <c r="AF17" s="203">
        <v>-2</v>
      </c>
      <c r="AG17" s="203">
        <f t="shared" si="4"/>
        <v>18</v>
      </c>
      <c r="AH17" s="90">
        <f t="shared" si="5"/>
        <v>83</v>
      </c>
      <c r="AI17" s="380"/>
      <c r="AJ17" s="417" t="s">
        <v>254</v>
      </c>
    </row>
    <row r="18" spans="1:36" ht="30">
      <c r="A18" s="92">
        <v>8</v>
      </c>
      <c r="B18" s="246"/>
      <c r="C18" s="246" t="s">
        <v>162</v>
      </c>
      <c r="D18" s="246"/>
      <c r="E18" s="246"/>
      <c r="F18" s="246"/>
      <c r="G18" s="246"/>
      <c r="H18" s="423" t="s">
        <v>164</v>
      </c>
      <c r="I18" s="40" t="s">
        <v>169</v>
      </c>
      <c r="J18" s="361"/>
      <c r="K18" s="426" t="s">
        <v>184</v>
      </c>
      <c r="L18" s="361"/>
      <c r="M18" s="361">
        <v>101</v>
      </c>
      <c r="N18" s="89" t="s">
        <v>185</v>
      </c>
      <c r="O18" s="43">
        <v>20</v>
      </c>
      <c r="P18" s="361">
        <v>10</v>
      </c>
      <c r="Q18" s="89"/>
      <c r="R18" s="178">
        <v>-6</v>
      </c>
      <c r="S18" s="201">
        <f t="shared" si="0"/>
        <v>24</v>
      </c>
      <c r="T18" s="108">
        <v>20</v>
      </c>
      <c r="U18" s="21"/>
      <c r="V18" s="29">
        <v>-2</v>
      </c>
      <c r="W18" s="201">
        <f t="shared" si="1"/>
        <v>18</v>
      </c>
      <c r="X18" s="357">
        <v>20</v>
      </c>
      <c r="Y18" s="22"/>
      <c r="Z18" s="29">
        <v>-2</v>
      </c>
      <c r="AA18" s="201">
        <f t="shared" si="2"/>
        <v>18</v>
      </c>
      <c r="AB18" s="323">
        <v>18</v>
      </c>
      <c r="AC18" s="29">
        <v>-6</v>
      </c>
      <c r="AD18" s="203">
        <f t="shared" si="3"/>
        <v>12</v>
      </c>
      <c r="AE18" s="203">
        <v>16</v>
      </c>
      <c r="AF18" s="203">
        <v>-6</v>
      </c>
      <c r="AG18" s="203">
        <f t="shared" si="4"/>
        <v>10</v>
      </c>
      <c r="AH18" s="90">
        <f t="shared" si="5"/>
        <v>82</v>
      </c>
      <c r="AI18" s="380"/>
      <c r="AJ18" s="417" t="s">
        <v>254</v>
      </c>
    </row>
    <row r="19" spans="1:36" ht="35.25" customHeight="1">
      <c r="A19" s="92">
        <v>7</v>
      </c>
      <c r="B19" s="246"/>
      <c r="C19" s="246" t="s">
        <v>163</v>
      </c>
      <c r="D19" s="246"/>
      <c r="E19" s="246"/>
      <c r="F19" s="246"/>
      <c r="G19" s="246"/>
      <c r="H19" s="423" t="s">
        <v>164</v>
      </c>
      <c r="I19" s="40" t="s">
        <v>167</v>
      </c>
      <c r="J19" s="361"/>
      <c r="K19" s="426" t="s">
        <v>256</v>
      </c>
      <c r="L19" s="361"/>
      <c r="M19" s="361">
        <v>105</v>
      </c>
      <c r="N19" s="89" t="s">
        <v>195</v>
      </c>
      <c r="O19" s="43">
        <v>17</v>
      </c>
      <c r="P19" s="361">
        <v>10</v>
      </c>
      <c r="Q19" s="89"/>
      <c r="R19" s="178">
        <v>-4</v>
      </c>
      <c r="S19" s="201">
        <f t="shared" si="0"/>
        <v>23</v>
      </c>
      <c r="T19" s="108">
        <v>18</v>
      </c>
      <c r="U19" s="21"/>
      <c r="V19" s="29">
        <v>-6</v>
      </c>
      <c r="W19" s="201">
        <f t="shared" si="1"/>
        <v>12</v>
      </c>
      <c r="X19" s="357">
        <v>20</v>
      </c>
      <c r="Y19" s="22"/>
      <c r="Z19" s="29">
        <v>-8</v>
      </c>
      <c r="AA19" s="201">
        <f t="shared" si="2"/>
        <v>12</v>
      </c>
      <c r="AB19" s="323">
        <v>16</v>
      </c>
      <c r="AC19" s="29">
        <v>-8</v>
      </c>
      <c r="AD19" s="203">
        <f t="shared" si="3"/>
        <v>8</v>
      </c>
      <c r="AE19" s="203">
        <v>20</v>
      </c>
      <c r="AF19" s="203">
        <v>-6</v>
      </c>
      <c r="AG19" s="203">
        <f t="shared" si="4"/>
        <v>14</v>
      </c>
      <c r="AH19" s="90">
        <f t="shared" si="5"/>
        <v>69</v>
      </c>
      <c r="AI19" s="380"/>
      <c r="AJ19" s="417" t="s">
        <v>254</v>
      </c>
    </row>
    <row r="20" spans="1:36" ht="30">
      <c r="A20" s="92">
        <v>1</v>
      </c>
      <c r="B20" s="246"/>
      <c r="C20" s="246" t="s">
        <v>162</v>
      </c>
      <c r="D20" s="246"/>
      <c r="E20" s="246"/>
      <c r="F20" s="246"/>
      <c r="G20" s="246"/>
      <c r="H20" s="423" t="s">
        <v>197</v>
      </c>
      <c r="I20" s="40" t="s">
        <v>181</v>
      </c>
      <c r="J20" s="361"/>
      <c r="K20" s="426" t="s">
        <v>189</v>
      </c>
      <c r="L20" s="361"/>
      <c r="M20" s="361">
        <v>103</v>
      </c>
      <c r="N20" s="89" t="s">
        <v>190</v>
      </c>
      <c r="O20" s="43">
        <v>19</v>
      </c>
      <c r="P20" s="361">
        <v>10</v>
      </c>
      <c r="Q20" s="89"/>
      <c r="R20" s="178">
        <v>-8</v>
      </c>
      <c r="S20" s="201">
        <f t="shared" si="0"/>
        <v>21</v>
      </c>
      <c r="T20" s="108">
        <v>19</v>
      </c>
      <c r="U20" s="21"/>
      <c r="V20" s="29">
        <v>-4</v>
      </c>
      <c r="W20" s="201">
        <f t="shared" si="1"/>
        <v>15</v>
      </c>
      <c r="X20" s="357">
        <v>19</v>
      </c>
      <c r="Y20" s="22"/>
      <c r="Z20" s="29">
        <v>-4</v>
      </c>
      <c r="AA20" s="201">
        <f t="shared" si="2"/>
        <v>15</v>
      </c>
      <c r="AB20" s="323">
        <v>20</v>
      </c>
      <c r="AC20" s="29">
        <v>-8</v>
      </c>
      <c r="AD20" s="203">
        <f t="shared" si="3"/>
        <v>12</v>
      </c>
      <c r="AE20" s="203">
        <v>0</v>
      </c>
      <c r="AF20" s="203">
        <v>0</v>
      </c>
      <c r="AG20" s="203">
        <f t="shared" si="4"/>
        <v>0</v>
      </c>
      <c r="AH20" s="90">
        <f t="shared" si="5"/>
        <v>63</v>
      </c>
      <c r="AI20" s="380"/>
      <c r="AJ20" s="417" t="s">
        <v>254</v>
      </c>
    </row>
    <row r="21" spans="1:36" ht="30">
      <c r="A21" s="92">
        <v>10</v>
      </c>
      <c r="B21" s="246"/>
      <c r="C21" s="246" t="s">
        <v>162</v>
      </c>
      <c r="D21" s="246"/>
      <c r="E21" s="246"/>
      <c r="F21" s="246"/>
      <c r="G21" s="246"/>
      <c r="H21" s="423" t="s">
        <v>198</v>
      </c>
      <c r="I21" s="40" t="s">
        <v>168</v>
      </c>
      <c r="J21" s="361"/>
      <c r="K21" s="426" t="s">
        <v>257</v>
      </c>
      <c r="L21" s="361"/>
      <c r="M21" s="361">
        <v>104</v>
      </c>
      <c r="N21" s="89" t="s">
        <v>187</v>
      </c>
      <c r="O21" s="43">
        <v>20</v>
      </c>
      <c r="P21" s="361">
        <v>10</v>
      </c>
      <c r="Q21" s="89"/>
      <c r="R21" s="178">
        <v>-4</v>
      </c>
      <c r="S21" s="201">
        <f t="shared" si="0"/>
        <v>26</v>
      </c>
      <c r="T21" s="108">
        <v>20</v>
      </c>
      <c r="U21" s="21"/>
      <c r="V21" s="29">
        <v>-6</v>
      </c>
      <c r="W21" s="201">
        <f t="shared" si="1"/>
        <v>14</v>
      </c>
      <c r="X21" s="357">
        <v>19</v>
      </c>
      <c r="Y21" s="22"/>
      <c r="Z21" s="29">
        <v>-6</v>
      </c>
      <c r="AA21" s="201">
        <f t="shared" si="2"/>
        <v>13</v>
      </c>
      <c r="AB21" s="323">
        <v>0</v>
      </c>
      <c r="AC21" s="29">
        <v>0</v>
      </c>
      <c r="AD21" s="203">
        <f t="shared" si="3"/>
        <v>0</v>
      </c>
      <c r="AE21" s="203">
        <v>16</v>
      </c>
      <c r="AF21" s="203">
        <v>-6</v>
      </c>
      <c r="AG21" s="203">
        <f t="shared" si="4"/>
        <v>10</v>
      </c>
      <c r="AH21" s="90">
        <f t="shared" si="5"/>
        <v>63</v>
      </c>
      <c r="AI21" s="380"/>
      <c r="AJ21" s="417" t="s">
        <v>254</v>
      </c>
    </row>
    <row r="22" spans="1:36" ht="47.25" customHeight="1">
      <c r="A22" s="92">
        <v>5</v>
      </c>
      <c r="B22" s="246"/>
      <c r="C22" s="246" t="s">
        <v>162</v>
      </c>
      <c r="D22" s="246"/>
      <c r="E22" s="246"/>
      <c r="F22" s="246"/>
      <c r="G22" s="246"/>
      <c r="H22" s="423" t="s">
        <v>198</v>
      </c>
      <c r="I22" s="40" t="s">
        <v>168</v>
      </c>
      <c r="J22" s="416"/>
      <c r="K22" s="426" t="s">
        <v>193</v>
      </c>
      <c r="L22" s="416"/>
      <c r="M22" s="416">
        <v>104</v>
      </c>
      <c r="N22" s="89" t="s">
        <v>194</v>
      </c>
      <c r="O22" s="43">
        <v>18</v>
      </c>
      <c r="P22" s="416">
        <v>10</v>
      </c>
      <c r="Q22" s="89"/>
      <c r="R22" s="178">
        <v>-8</v>
      </c>
      <c r="S22" s="201">
        <f t="shared" si="0"/>
        <v>20</v>
      </c>
      <c r="T22" s="108">
        <v>18</v>
      </c>
      <c r="U22" s="21"/>
      <c r="V22" s="29">
        <v>-6</v>
      </c>
      <c r="W22" s="201">
        <f t="shared" si="1"/>
        <v>12</v>
      </c>
      <c r="X22" s="415">
        <v>19</v>
      </c>
      <c r="Y22" s="22"/>
      <c r="Z22" s="29">
        <v>-6</v>
      </c>
      <c r="AA22" s="201">
        <f t="shared" si="2"/>
        <v>13</v>
      </c>
      <c r="AB22" s="323">
        <v>0</v>
      </c>
      <c r="AC22" s="29">
        <v>0</v>
      </c>
      <c r="AD22" s="203">
        <f t="shared" si="3"/>
        <v>0</v>
      </c>
      <c r="AE22" s="203">
        <v>20</v>
      </c>
      <c r="AF22" s="203">
        <v>-2</v>
      </c>
      <c r="AG22" s="203">
        <f t="shared" si="4"/>
        <v>18</v>
      </c>
      <c r="AH22" s="90">
        <f t="shared" si="5"/>
        <v>63</v>
      </c>
      <c r="AI22" s="380"/>
      <c r="AJ22" s="418" t="s">
        <v>254</v>
      </c>
    </row>
    <row r="23" spans="1:36" ht="33.75" customHeight="1">
      <c r="A23" s="92">
        <v>9</v>
      </c>
      <c r="B23" s="246"/>
      <c r="C23" s="246" t="s">
        <v>162</v>
      </c>
      <c r="D23" s="246"/>
      <c r="E23" s="246"/>
      <c r="F23" s="246"/>
      <c r="G23" s="246"/>
      <c r="H23" s="423" t="s">
        <v>198</v>
      </c>
      <c r="I23" s="40" t="s">
        <v>168</v>
      </c>
      <c r="J23" s="361"/>
      <c r="K23" s="426" t="s">
        <v>177</v>
      </c>
      <c r="L23" s="361"/>
      <c r="M23" s="361">
        <v>104</v>
      </c>
      <c r="N23" s="89" t="s">
        <v>178</v>
      </c>
      <c r="O23" s="43">
        <v>20</v>
      </c>
      <c r="P23" s="361">
        <v>0</v>
      </c>
      <c r="Q23" s="89"/>
      <c r="R23" s="178">
        <v>-8</v>
      </c>
      <c r="S23" s="201">
        <f t="shared" si="0"/>
        <v>12</v>
      </c>
      <c r="T23" s="108">
        <v>20</v>
      </c>
      <c r="U23" s="21"/>
      <c r="V23" s="29">
        <v>-4</v>
      </c>
      <c r="W23" s="201">
        <f t="shared" si="1"/>
        <v>16</v>
      </c>
      <c r="X23" s="357">
        <v>20</v>
      </c>
      <c r="Y23" s="22"/>
      <c r="Z23" s="29">
        <v>-2</v>
      </c>
      <c r="AA23" s="201">
        <f t="shared" si="2"/>
        <v>18</v>
      </c>
      <c r="AB23" s="323">
        <v>10</v>
      </c>
      <c r="AC23" s="29">
        <v>-6</v>
      </c>
      <c r="AD23" s="203">
        <f t="shared" si="3"/>
        <v>4</v>
      </c>
      <c r="AE23" s="203">
        <v>11</v>
      </c>
      <c r="AF23" s="203">
        <v>-2</v>
      </c>
      <c r="AG23" s="203">
        <f t="shared" si="4"/>
        <v>9</v>
      </c>
      <c r="AH23" s="90">
        <f t="shared" si="5"/>
        <v>59</v>
      </c>
      <c r="AI23" s="380"/>
      <c r="AJ23" s="420" t="s">
        <v>254</v>
      </c>
    </row>
    <row r="24" spans="1:36" ht="30">
      <c r="A24" s="92">
        <v>3</v>
      </c>
      <c r="B24" s="246"/>
      <c r="C24" s="246" t="s">
        <v>163</v>
      </c>
      <c r="D24" s="246"/>
      <c r="E24" s="246"/>
      <c r="F24" s="246"/>
      <c r="G24" s="246"/>
      <c r="H24" s="423" t="s">
        <v>197</v>
      </c>
      <c r="I24" s="40" t="s">
        <v>181</v>
      </c>
      <c r="J24" s="361"/>
      <c r="K24" s="426" t="s">
        <v>182</v>
      </c>
      <c r="L24" s="361"/>
      <c r="M24" s="361">
        <v>103</v>
      </c>
      <c r="N24" s="89" t="s">
        <v>183</v>
      </c>
      <c r="O24" s="43">
        <v>17</v>
      </c>
      <c r="P24" s="361">
        <v>0</v>
      </c>
      <c r="Q24" s="89"/>
      <c r="R24" s="178">
        <v>-8</v>
      </c>
      <c r="S24" s="201">
        <f t="shared" si="0"/>
        <v>9</v>
      </c>
      <c r="T24" s="108">
        <v>18</v>
      </c>
      <c r="U24" s="21"/>
      <c r="V24" s="29">
        <v>-6</v>
      </c>
      <c r="W24" s="201">
        <f t="shared" si="1"/>
        <v>12</v>
      </c>
      <c r="X24" s="357">
        <v>20</v>
      </c>
      <c r="Y24" s="22"/>
      <c r="Z24" s="29">
        <v>-4</v>
      </c>
      <c r="AA24" s="201">
        <f t="shared" si="2"/>
        <v>16</v>
      </c>
      <c r="AB24" s="323">
        <v>10</v>
      </c>
      <c r="AC24" s="29">
        <v>-2</v>
      </c>
      <c r="AD24" s="203">
        <f t="shared" si="3"/>
        <v>8</v>
      </c>
      <c r="AE24" s="203">
        <v>12</v>
      </c>
      <c r="AF24" s="203">
        <v>-4</v>
      </c>
      <c r="AG24" s="203">
        <f t="shared" si="4"/>
        <v>8</v>
      </c>
      <c r="AH24" s="90">
        <f t="shared" si="5"/>
        <v>53</v>
      </c>
      <c r="AI24" s="380"/>
      <c r="AJ24" s="420" t="s">
        <v>254</v>
      </c>
    </row>
    <row r="25" spans="1:36" ht="27" thickBot="1">
      <c r="A25" s="374">
        <v>11</v>
      </c>
      <c r="B25" s="247"/>
      <c r="C25" s="247" t="s">
        <v>89</v>
      </c>
      <c r="D25" s="247"/>
      <c r="E25" s="247"/>
      <c r="F25" s="247"/>
      <c r="G25" s="247"/>
      <c r="H25" s="424" t="s">
        <v>253</v>
      </c>
      <c r="I25" s="125" t="s">
        <v>176</v>
      </c>
      <c r="J25" s="364"/>
      <c r="K25" s="427" t="s">
        <v>196</v>
      </c>
      <c r="L25" s="364"/>
      <c r="M25" s="364">
        <v>102</v>
      </c>
      <c r="N25" s="126" t="s">
        <v>252</v>
      </c>
      <c r="O25" s="45">
        <v>14</v>
      </c>
      <c r="P25" s="364">
        <v>0</v>
      </c>
      <c r="Q25" s="126"/>
      <c r="R25" s="265">
        <v>-8</v>
      </c>
      <c r="S25" s="208">
        <f t="shared" si="0"/>
        <v>6</v>
      </c>
      <c r="T25" s="376">
        <v>19</v>
      </c>
      <c r="U25" s="62"/>
      <c r="V25" s="30">
        <v>-6</v>
      </c>
      <c r="W25" s="208">
        <f t="shared" si="1"/>
        <v>13</v>
      </c>
      <c r="X25" s="359">
        <v>15</v>
      </c>
      <c r="Y25" s="63"/>
      <c r="Z25" s="30">
        <v>-6</v>
      </c>
      <c r="AA25" s="208">
        <f t="shared" si="2"/>
        <v>9</v>
      </c>
      <c r="AB25" s="78">
        <v>0</v>
      </c>
      <c r="AC25" s="30">
        <v>0</v>
      </c>
      <c r="AD25" s="277">
        <f t="shared" si="3"/>
        <v>0</v>
      </c>
      <c r="AE25" s="277">
        <v>17</v>
      </c>
      <c r="AF25" s="277">
        <v>-4</v>
      </c>
      <c r="AG25" s="38">
        <f t="shared" si="4"/>
        <v>13</v>
      </c>
      <c r="AH25" s="26">
        <f t="shared" si="5"/>
        <v>41</v>
      </c>
      <c r="AI25" s="394"/>
      <c r="AJ25" s="421" t="s">
        <v>255</v>
      </c>
    </row>
    <row r="26" spans="1:36" ht="26.25" hidden="1">
      <c r="A26" s="8">
        <v>12</v>
      </c>
      <c r="B26" s="8"/>
      <c r="C26" s="162"/>
      <c r="D26" s="8"/>
      <c r="E26" s="8"/>
      <c r="F26" s="8"/>
      <c r="G26" s="8"/>
      <c r="H26" s="406"/>
      <c r="I26" s="14"/>
      <c r="J26" s="362"/>
      <c r="K26" s="328"/>
      <c r="L26" s="362"/>
      <c r="M26" s="362"/>
      <c r="N26" s="21"/>
      <c r="O26" s="56"/>
      <c r="P26" s="362"/>
      <c r="Q26" s="21"/>
      <c r="R26" s="31"/>
      <c r="S26" s="29">
        <f t="shared" si="0"/>
        <v>0</v>
      </c>
      <c r="T26" s="108"/>
      <c r="U26" s="21"/>
      <c r="V26" s="29"/>
      <c r="W26" s="29">
        <f t="shared" si="1"/>
        <v>0</v>
      </c>
      <c r="X26" s="28"/>
      <c r="Y26" s="22"/>
      <c r="Z26" s="29"/>
      <c r="AA26" s="29">
        <f t="shared" si="2"/>
        <v>0</v>
      </c>
      <c r="AB26" s="323"/>
      <c r="AC26" s="29"/>
      <c r="AD26" s="37">
        <f t="shared" si="3"/>
        <v>0</v>
      </c>
      <c r="AE26" s="37"/>
      <c r="AF26" s="37"/>
      <c r="AG26" s="37"/>
      <c r="AH26" s="25">
        <f aca="true" t="shared" si="6" ref="AH26:AH32">S26+W26+AA26+AD26</f>
        <v>0</v>
      </c>
      <c r="AI26" s="393"/>
      <c r="AJ26" s="407"/>
    </row>
    <row r="27" spans="1:36" ht="28.5" customHeight="1" hidden="1">
      <c r="A27" s="254">
        <v>13</v>
      </c>
      <c r="B27" s="10"/>
      <c r="C27" s="10"/>
      <c r="D27" s="10"/>
      <c r="E27" s="10"/>
      <c r="F27" s="10"/>
      <c r="G27" s="10"/>
      <c r="H27" s="11"/>
      <c r="I27" s="40"/>
      <c r="J27" s="13"/>
      <c r="K27" s="88"/>
      <c r="L27" s="13"/>
      <c r="M27" s="13"/>
      <c r="N27" s="89"/>
      <c r="O27" s="43"/>
      <c r="P27" s="13"/>
      <c r="Q27" s="89"/>
      <c r="R27" s="334"/>
      <c r="S27" s="201">
        <f t="shared" si="0"/>
        <v>0</v>
      </c>
      <c r="T27" s="108"/>
      <c r="U27" s="21"/>
      <c r="V27" s="29"/>
      <c r="W27" s="201">
        <f t="shared" si="1"/>
        <v>0</v>
      </c>
      <c r="X27" s="28"/>
      <c r="Y27" s="22"/>
      <c r="Z27" s="29"/>
      <c r="AA27" s="201">
        <f t="shared" si="2"/>
        <v>0</v>
      </c>
      <c r="AB27" s="323"/>
      <c r="AC27" s="29"/>
      <c r="AD27" s="203">
        <f t="shared" si="3"/>
        <v>0</v>
      </c>
      <c r="AE27" s="203"/>
      <c r="AF27" s="203"/>
      <c r="AG27" s="203"/>
      <c r="AH27" s="90">
        <f t="shared" si="6"/>
        <v>0</v>
      </c>
      <c r="AI27" s="288"/>
      <c r="AJ27" s="50"/>
    </row>
    <row r="28" spans="1:36" ht="28.5" customHeight="1" hidden="1">
      <c r="A28" s="246">
        <v>14</v>
      </c>
      <c r="B28" s="189"/>
      <c r="C28" s="189"/>
      <c r="D28" s="189"/>
      <c r="E28" s="189"/>
      <c r="F28" s="189"/>
      <c r="G28" s="189"/>
      <c r="H28" s="215"/>
      <c r="I28" s="190"/>
      <c r="J28" s="191"/>
      <c r="K28" s="192"/>
      <c r="L28" s="191"/>
      <c r="M28" s="191"/>
      <c r="N28" s="193"/>
      <c r="O28" s="194"/>
      <c r="P28" s="191"/>
      <c r="Q28" s="193"/>
      <c r="R28" s="266"/>
      <c r="S28" s="201">
        <f t="shared" si="0"/>
        <v>0</v>
      </c>
      <c r="T28" s="161"/>
      <c r="U28" s="198"/>
      <c r="V28" s="325"/>
      <c r="W28" s="201">
        <f t="shared" si="1"/>
        <v>0</v>
      </c>
      <c r="X28" s="195"/>
      <c r="Y28" s="163"/>
      <c r="Z28" s="325"/>
      <c r="AA28" s="201">
        <f t="shared" si="2"/>
        <v>0</v>
      </c>
      <c r="AB28" s="236"/>
      <c r="AC28" s="325"/>
      <c r="AD28" s="203">
        <f t="shared" si="3"/>
        <v>0</v>
      </c>
      <c r="AE28" s="203"/>
      <c r="AF28" s="203"/>
      <c r="AG28" s="203"/>
      <c r="AH28" s="90">
        <f t="shared" si="6"/>
        <v>0</v>
      </c>
      <c r="AI28" s="338"/>
      <c r="AJ28" s="50"/>
    </row>
    <row r="29" spans="1:36" ht="26.25" hidden="1">
      <c r="A29" s="254">
        <v>15</v>
      </c>
      <c r="B29" s="10"/>
      <c r="C29" s="10"/>
      <c r="D29" s="10"/>
      <c r="E29" s="10"/>
      <c r="F29" s="10"/>
      <c r="G29" s="10"/>
      <c r="H29" s="11"/>
      <c r="I29" s="40"/>
      <c r="J29" s="13"/>
      <c r="K29" s="88"/>
      <c r="L29" s="13"/>
      <c r="M29" s="13"/>
      <c r="N29" s="89"/>
      <c r="O29" s="43"/>
      <c r="P29" s="13"/>
      <c r="Q29" s="89"/>
      <c r="R29" s="178"/>
      <c r="S29" s="201">
        <f t="shared" si="0"/>
        <v>0</v>
      </c>
      <c r="T29" s="200"/>
      <c r="U29" s="89"/>
      <c r="V29" s="201"/>
      <c r="W29" s="201">
        <f t="shared" si="1"/>
        <v>0</v>
      </c>
      <c r="X29" s="202"/>
      <c r="Y29" s="166"/>
      <c r="Z29" s="201"/>
      <c r="AA29" s="201">
        <f t="shared" si="2"/>
        <v>0</v>
      </c>
      <c r="AB29" s="336"/>
      <c r="AC29" s="201"/>
      <c r="AD29" s="203">
        <f t="shared" si="3"/>
        <v>0</v>
      </c>
      <c r="AE29" s="203"/>
      <c r="AF29" s="203"/>
      <c r="AG29" s="203"/>
      <c r="AH29" s="90">
        <f t="shared" si="6"/>
        <v>0</v>
      </c>
      <c r="AI29" s="288"/>
      <c r="AJ29" s="50"/>
    </row>
    <row r="30" spans="1:36" ht="26.25" hidden="1">
      <c r="A30" s="246">
        <v>16</v>
      </c>
      <c r="B30" s="162"/>
      <c r="C30" s="8"/>
      <c r="D30" s="8"/>
      <c r="E30" s="8"/>
      <c r="F30" s="8"/>
      <c r="G30" s="8"/>
      <c r="H30" s="39"/>
      <c r="I30" s="196"/>
      <c r="J30" s="145"/>
      <c r="K30" s="197"/>
      <c r="L30" s="145"/>
      <c r="M30" s="145"/>
      <c r="N30" s="198"/>
      <c r="O30" s="144"/>
      <c r="P30" s="145"/>
      <c r="Q30" s="198"/>
      <c r="R30" s="160"/>
      <c r="S30" s="201">
        <f t="shared" si="0"/>
        <v>0</v>
      </c>
      <c r="T30" s="13"/>
      <c r="U30" s="198"/>
      <c r="V30" s="201"/>
      <c r="W30" s="201">
        <f t="shared" si="1"/>
        <v>0</v>
      </c>
      <c r="X30" s="10"/>
      <c r="Y30" s="166"/>
      <c r="Z30" s="201"/>
      <c r="AA30" s="201">
        <f t="shared" si="2"/>
        <v>0</v>
      </c>
      <c r="AB30" s="336"/>
      <c r="AC30" s="201"/>
      <c r="AD30" s="203">
        <f t="shared" si="3"/>
        <v>0</v>
      </c>
      <c r="AE30" s="203"/>
      <c r="AF30" s="203"/>
      <c r="AG30" s="203"/>
      <c r="AH30" s="90">
        <f t="shared" si="6"/>
        <v>0</v>
      </c>
      <c r="AI30" s="287"/>
      <c r="AJ30" s="50"/>
    </row>
    <row r="31" spans="1:36" ht="26.25" hidden="1">
      <c r="A31" s="254">
        <v>17</v>
      </c>
      <c r="B31" s="189"/>
      <c r="C31" s="10"/>
      <c r="D31" s="10"/>
      <c r="E31" s="10"/>
      <c r="F31" s="10"/>
      <c r="G31" s="10"/>
      <c r="H31" s="11"/>
      <c r="I31" s="190"/>
      <c r="J31" s="191"/>
      <c r="K31" s="192"/>
      <c r="L31" s="191"/>
      <c r="M31" s="191"/>
      <c r="N31" s="193"/>
      <c r="O31" s="194"/>
      <c r="P31" s="191"/>
      <c r="Q31" s="193"/>
      <c r="R31" s="266"/>
      <c r="S31" s="201">
        <f t="shared" si="0"/>
        <v>0</v>
      </c>
      <c r="T31" s="13"/>
      <c r="U31" s="198"/>
      <c r="V31" s="201"/>
      <c r="W31" s="201">
        <f t="shared" si="1"/>
        <v>0</v>
      </c>
      <c r="X31" s="10"/>
      <c r="Y31" s="166"/>
      <c r="Z31" s="201"/>
      <c r="AA31" s="201">
        <f t="shared" si="2"/>
        <v>0</v>
      </c>
      <c r="AB31" s="336"/>
      <c r="AC31" s="201"/>
      <c r="AD31" s="203">
        <f t="shared" si="3"/>
        <v>0</v>
      </c>
      <c r="AE31" s="203"/>
      <c r="AF31" s="203"/>
      <c r="AG31" s="203"/>
      <c r="AH31" s="90">
        <f t="shared" si="6"/>
        <v>0</v>
      </c>
      <c r="AI31" s="338"/>
      <c r="AJ31" s="50"/>
    </row>
    <row r="32" spans="1:36" ht="27" hidden="1" thickBot="1">
      <c r="A32" s="121">
        <v>18</v>
      </c>
      <c r="B32" s="59"/>
      <c r="C32" s="59"/>
      <c r="D32" s="59"/>
      <c r="E32" s="59"/>
      <c r="F32" s="59"/>
      <c r="G32" s="59"/>
      <c r="H32" s="142"/>
      <c r="I32" s="125"/>
      <c r="J32" s="46"/>
      <c r="K32" s="141"/>
      <c r="L32" s="46"/>
      <c r="M32" s="46"/>
      <c r="N32" s="126"/>
      <c r="O32" s="45"/>
      <c r="P32" s="46"/>
      <c r="Q32" s="126"/>
      <c r="R32" s="265"/>
      <c r="S32" s="208">
        <f t="shared" si="0"/>
        <v>0</v>
      </c>
      <c r="T32" s="46"/>
      <c r="U32" s="62"/>
      <c r="V32" s="208"/>
      <c r="W32" s="208">
        <f t="shared" si="1"/>
        <v>0</v>
      </c>
      <c r="X32" s="59"/>
      <c r="Y32" s="210"/>
      <c r="Z32" s="208"/>
      <c r="AA32" s="208">
        <f t="shared" si="2"/>
        <v>0</v>
      </c>
      <c r="AB32" s="337"/>
      <c r="AC32" s="208"/>
      <c r="AD32" s="277">
        <f t="shared" si="3"/>
        <v>0</v>
      </c>
      <c r="AE32" s="277"/>
      <c r="AF32" s="277"/>
      <c r="AG32" s="277"/>
      <c r="AH32" s="124">
        <f t="shared" si="6"/>
        <v>0</v>
      </c>
      <c r="AI32" s="339"/>
      <c r="AJ32" s="51"/>
    </row>
    <row r="33" spans="1:36" ht="26.25">
      <c r="A33" s="236"/>
      <c r="B33" s="236"/>
      <c r="C33" s="236"/>
      <c r="D33" s="236"/>
      <c r="E33" s="236"/>
      <c r="F33" s="236"/>
      <c r="G33" s="236"/>
      <c r="H33" s="341"/>
      <c r="I33" s="326"/>
      <c r="J33" s="5"/>
      <c r="K33" s="342"/>
      <c r="L33" s="5"/>
      <c r="M33" s="5"/>
      <c r="N33" s="5"/>
      <c r="O33" s="5"/>
      <c r="P33" s="5"/>
      <c r="Q33" s="5"/>
      <c r="R33" s="5"/>
      <c r="S33" s="236"/>
      <c r="T33" s="5"/>
      <c r="U33" s="5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85"/>
      <c r="AI33" s="85"/>
      <c r="AJ33" s="343"/>
    </row>
    <row r="34" spans="11:18" ht="15">
      <c r="K34" t="s">
        <v>60</v>
      </c>
      <c r="R34" t="s">
        <v>62</v>
      </c>
    </row>
    <row r="36" spans="11:18" ht="15">
      <c r="K36" t="s">
        <v>61</v>
      </c>
      <c r="R36" t="s">
        <v>154</v>
      </c>
    </row>
    <row r="37" ht="21" customHeight="1"/>
    <row r="38" ht="4.5" customHeight="1"/>
  </sheetData>
  <sheetProtection/>
  <mergeCells count="15">
    <mergeCell ref="O11:S11"/>
    <mergeCell ref="AB11:AD11"/>
    <mergeCell ref="X11:AA11"/>
    <mergeCell ref="T11:W11"/>
    <mergeCell ref="AE11:AG11"/>
    <mergeCell ref="A1:AJ1"/>
    <mergeCell ref="A2:AJ2"/>
    <mergeCell ref="A3:AJ3"/>
    <mergeCell ref="A9:AI9"/>
    <mergeCell ref="A10:AI10"/>
    <mergeCell ref="A4:AI4"/>
    <mergeCell ref="A5:AI5"/>
    <mergeCell ref="A6:AI6"/>
    <mergeCell ref="A7:AI7"/>
    <mergeCell ref="A8:AI8"/>
  </mergeCells>
  <printOptions horizontalCentered="1"/>
  <pageMargins left="0.7086614173228347" right="0.7086614173228347" top="0.2755905511811024" bottom="0.31496062992125984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80" zoomScaleSheetLayoutView="80" workbookViewId="0" topLeftCell="A2">
      <selection activeCell="N28" sqref="N28:N30"/>
    </sheetView>
  </sheetViews>
  <sheetFormatPr defaultColWidth="9.140625" defaultRowHeight="15"/>
  <cols>
    <col min="1" max="1" width="4.140625" style="0" bestFit="1" customWidth="1"/>
    <col min="2" max="2" width="8.00390625" style="0" customWidth="1"/>
    <col min="3" max="3" width="14.8515625" style="0" customWidth="1"/>
    <col min="4" max="4" width="15.8515625" style="0" customWidth="1"/>
    <col min="5" max="5" width="10.7109375" style="0" customWidth="1"/>
    <col min="6" max="6" width="14.140625" style="0" hidden="1" customWidth="1"/>
    <col min="7" max="7" width="6.57421875" style="0" bestFit="1" customWidth="1"/>
    <col min="8" max="8" width="12.140625" style="0" customWidth="1"/>
    <col min="9" max="9" width="9.00390625" style="0" customWidth="1"/>
    <col min="10" max="10" width="5.7109375" style="0" customWidth="1"/>
    <col min="11" max="11" width="12.28125" style="0" bestFit="1" customWidth="1"/>
    <col min="12" max="12" width="14.421875" style="0" bestFit="1" customWidth="1"/>
    <col min="13" max="13" width="15.140625" style="0" customWidth="1"/>
    <col min="14" max="14" width="14.421875" style="0" customWidth="1"/>
  </cols>
  <sheetData>
    <row r="1" spans="1:14" s="80" customFormat="1" ht="15" hidden="1">
      <c r="A1" s="569"/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</row>
    <row r="2" spans="1:14" ht="20.25" customHeight="1">
      <c r="A2" s="551" t="s">
        <v>152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14" ht="21" customHeight="1">
      <c r="A3" s="552" t="s">
        <v>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</row>
    <row r="4" spans="1:12" ht="14.2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79"/>
    </row>
    <row r="5" spans="1:14" ht="15" customHeight="1">
      <c r="A5" s="551" t="s">
        <v>17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</row>
    <row r="6" spans="1:14" ht="21">
      <c r="A6" s="568" t="s">
        <v>18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</row>
    <row r="7" spans="1:13" ht="15" customHeight="1" hidden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80"/>
      <c r="M7" s="85">
        <v>224</v>
      </c>
    </row>
    <row r="8" spans="1:14" ht="21">
      <c r="A8" s="568" t="s">
        <v>43</v>
      </c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</row>
    <row r="9" spans="1:12" s="84" customFormat="1" ht="15">
      <c r="A9" s="159"/>
      <c r="B9" s="159"/>
      <c r="C9" s="159"/>
      <c r="D9" s="159"/>
      <c r="E9" s="159"/>
      <c r="F9" s="159"/>
      <c r="G9" s="159"/>
      <c r="H9" s="159"/>
      <c r="I9" s="159"/>
      <c r="J9" s="159"/>
      <c r="L9" s="159"/>
    </row>
    <row r="10" spans="1:12" s="84" customFormat="1" ht="1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L10" s="159"/>
    </row>
    <row r="11" spans="1:12" s="84" customFormat="1" ht="8.25" customHeight="1" thickBo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L11" s="159"/>
    </row>
    <row r="12" spans="1:15" ht="87.75" customHeight="1" thickBot="1">
      <c r="A12" s="93" t="s">
        <v>0</v>
      </c>
      <c r="B12" s="344" t="s">
        <v>1</v>
      </c>
      <c r="C12" s="94" t="s">
        <v>2</v>
      </c>
      <c r="D12" s="94" t="s">
        <v>3</v>
      </c>
      <c r="E12" s="94" t="s">
        <v>4</v>
      </c>
      <c r="F12" s="94" t="s">
        <v>34</v>
      </c>
      <c r="G12" s="95" t="s">
        <v>35</v>
      </c>
      <c r="H12" s="94" t="s">
        <v>5</v>
      </c>
      <c r="I12" s="345" t="s">
        <v>32</v>
      </c>
      <c r="J12" s="96" t="s">
        <v>6</v>
      </c>
      <c r="K12" s="305" t="s">
        <v>58</v>
      </c>
      <c r="L12" s="307" t="s">
        <v>59</v>
      </c>
      <c r="M12" s="440" t="s">
        <v>104</v>
      </c>
      <c r="N12" s="441" t="s">
        <v>33</v>
      </c>
      <c r="O12" s="91"/>
    </row>
    <row r="13" spans="1:14" ht="27" customHeight="1">
      <c r="A13" s="8">
        <v>1</v>
      </c>
      <c r="B13" s="580" t="s">
        <v>162</v>
      </c>
      <c r="C13" s="577" t="s">
        <v>164</v>
      </c>
      <c r="D13" s="582" t="s">
        <v>169</v>
      </c>
      <c r="E13" s="592" t="s">
        <v>113</v>
      </c>
      <c r="F13" s="439" t="s">
        <v>184</v>
      </c>
      <c r="G13" s="4" t="s">
        <v>258</v>
      </c>
      <c r="H13" s="145">
        <v>101</v>
      </c>
      <c r="I13" s="21" t="s">
        <v>185</v>
      </c>
      <c r="J13" s="25">
        <v>82</v>
      </c>
      <c r="K13" s="306" t="s">
        <v>254</v>
      </c>
      <c r="L13" s="589">
        <f>SUM(J13:J15)-MIN(J13:J15)</f>
        <v>179</v>
      </c>
      <c r="M13" s="605" t="s">
        <v>254</v>
      </c>
      <c r="N13" s="600">
        <v>3</v>
      </c>
    </row>
    <row r="14" spans="1:14" ht="27" customHeight="1">
      <c r="A14" s="10">
        <v>2</v>
      </c>
      <c r="B14" s="580"/>
      <c r="C14" s="577"/>
      <c r="D14" s="582"/>
      <c r="E14" s="591"/>
      <c r="F14" s="88"/>
      <c r="G14" s="13" t="s">
        <v>258</v>
      </c>
      <c r="H14" s="13">
        <v>101</v>
      </c>
      <c r="I14" s="89" t="s">
        <v>192</v>
      </c>
      <c r="J14" s="90">
        <v>83</v>
      </c>
      <c r="K14" s="303" t="s">
        <v>254</v>
      </c>
      <c r="L14" s="589"/>
      <c r="M14" s="605"/>
      <c r="N14" s="600"/>
    </row>
    <row r="15" spans="1:14" ht="23.25" customHeight="1">
      <c r="A15" s="10">
        <v>3</v>
      </c>
      <c r="B15" s="585"/>
      <c r="C15" s="584"/>
      <c r="D15" s="594"/>
      <c r="E15" s="591"/>
      <c r="F15" s="88"/>
      <c r="G15" s="13" t="s">
        <v>259</v>
      </c>
      <c r="H15" s="13">
        <v>101</v>
      </c>
      <c r="I15" s="89" t="s">
        <v>224</v>
      </c>
      <c r="J15" s="90">
        <v>96</v>
      </c>
      <c r="K15" s="303" t="s">
        <v>254</v>
      </c>
      <c r="L15" s="590"/>
      <c r="M15" s="606"/>
      <c r="N15" s="601"/>
    </row>
    <row r="16" spans="1:14" ht="23.25" customHeight="1">
      <c r="A16" s="10">
        <v>4</v>
      </c>
      <c r="B16" s="579" t="s">
        <v>89</v>
      </c>
      <c r="C16" s="576" t="s">
        <v>260</v>
      </c>
      <c r="D16" s="593" t="s">
        <v>176</v>
      </c>
      <c r="E16" s="591" t="s">
        <v>113</v>
      </c>
      <c r="F16" s="88"/>
      <c r="G16" s="13" t="s">
        <v>259</v>
      </c>
      <c r="H16" s="221">
        <v>102</v>
      </c>
      <c r="I16" s="89" t="s">
        <v>212</v>
      </c>
      <c r="J16" s="90">
        <v>136</v>
      </c>
      <c r="K16" s="50" t="s">
        <v>254</v>
      </c>
      <c r="L16" s="604">
        <f>SUM(J16:J18)-MIN(J16:J18)</f>
        <v>248</v>
      </c>
      <c r="M16" s="607" t="s">
        <v>254</v>
      </c>
      <c r="N16" s="602">
        <v>1</v>
      </c>
    </row>
    <row r="17" spans="1:14" ht="26.25" customHeight="1">
      <c r="A17" s="10">
        <v>5</v>
      </c>
      <c r="B17" s="580"/>
      <c r="C17" s="577"/>
      <c r="D17" s="582"/>
      <c r="E17" s="591"/>
      <c r="F17" s="88"/>
      <c r="G17" s="13" t="s">
        <v>259</v>
      </c>
      <c r="H17" s="221">
        <v>102</v>
      </c>
      <c r="I17" s="89" t="s">
        <v>240</v>
      </c>
      <c r="J17" s="90">
        <v>112</v>
      </c>
      <c r="K17" s="50" t="s">
        <v>254</v>
      </c>
      <c r="L17" s="589"/>
      <c r="M17" s="605"/>
      <c r="N17" s="600"/>
    </row>
    <row r="18" spans="1:14" ht="27" customHeight="1">
      <c r="A18" s="10">
        <v>6</v>
      </c>
      <c r="B18" s="585"/>
      <c r="C18" s="584"/>
      <c r="D18" s="594"/>
      <c r="E18" s="591"/>
      <c r="F18" s="88"/>
      <c r="G18" s="13" t="s">
        <v>258</v>
      </c>
      <c r="H18" s="221">
        <v>102</v>
      </c>
      <c r="I18" s="89" t="s">
        <v>252</v>
      </c>
      <c r="J18" s="90">
        <v>41</v>
      </c>
      <c r="K18" s="50" t="s">
        <v>255</v>
      </c>
      <c r="L18" s="590"/>
      <c r="M18" s="606"/>
      <c r="N18" s="601"/>
    </row>
    <row r="19" spans="1:14" ht="23.25" customHeight="1">
      <c r="A19" s="10">
        <v>7</v>
      </c>
      <c r="B19" s="579" t="s">
        <v>162</v>
      </c>
      <c r="C19" s="576" t="s">
        <v>197</v>
      </c>
      <c r="D19" s="595" t="s">
        <v>170</v>
      </c>
      <c r="E19" s="591" t="s">
        <v>113</v>
      </c>
      <c r="F19" s="88"/>
      <c r="G19" s="13" t="s">
        <v>259</v>
      </c>
      <c r="H19" s="221">
        <v>103</v>
      </c>
      <c r="I19" s="89" t="s">
        <v>235</v>
      </c>
      <c r="J19" s="90">
        <v>99</v>
      </c>
      <c r="K19" s="303" t="s">
        <v>254</v>
      </c>
      <c r="L19" s="608">
        <f>SUM(J19:J21)-MIN(J19:J21)</f>
        <v>162</v>
      </c>
      <c r="M19" s="588" t="s">
        <v>254</v>
      </c>
      <c r="N19" s="602">
        <v>4</v>
      </c>
    </row>
    <row r="20" spans="1:14" ht="41.25" customHeight="1">
      <c r="A20" s="10">
        <v>8</v>
      </c>
      <c r="B20" s="580"/>
      <c r="C20" s="577"/>
      <c r="D20" s="596"/>
      <c r="E20" s="591"/>
      <c r="F20" s="88"/>
      <c r="G20" s="13" t="s">
        <v>258</v>
      </c>
      <c r="H20" s="221">
        <v>103</v>
      </c>
      <c r="I20" s="89" t="s">
        <v>183</v>
      </c>
      <c r="J20" s="90">
        <v>53</v>
      </c>
      <c r="K20" s="303" t="s">
        <v>254</v>
      </c>
      <c r="L20" s="609"/>
      <c r="M20" s="588"/>
      <c r="N20" s="600"/>
    </row>
    <row r="21" spans="1:14" ht="27" customHeight="1">
      <c r="A21" s="10">
        <v>9</v>
      </c>
      <c r="B21" s="585"/>
      <c r="C21" s="584"/>
      <c r="D21" s="597"/>
      <c r="E21" s="591"/>
      <c r="F21" s="88"/>
      <c r="G21" s="13" t="s">
        <v>258</v>
      </c>
      <c r="H21" s="221">
        <v>103</v>
      </c>
      <c r="I21" s="89" t="s">
        <v>190</v>
      </c>
      <c r="J21" s="90">
        <v>63</v>
      </c>
      <c r="K21" s="303" t="s">
        <v>254</v>
      </c>
      <c r="L21" s="610"/>
      <c r="M21" s="588"/>
      <c r="N21" s="601"/>
    </row>
    <row r="22" spans="1:14" ht="27" customHeight="1">
      <c r="A22" s="10">
        <v>10</v>
      </c>
      <c r="B22" s="579" t="s">
        <v>162</v>
      </c>
      <c r="C22" s="576" t="s">
        <v>267</v>
      </c>
      <c r="D22" s="593" t="s">
        <v>168</v>
      </c>
      <c r="E22" s="591" t="s">
        <v>113</v>
      </c>
      <c r="F22" s="88"/>
      <c r="G22" s="13" t="s">
        <v>258</v>
      </c>
      <c r="H22" s="221">
        <v>104</v>
      </c>
      <c r="I22" s="89" t="s">
        <v>178</v>
      </c>
      <c r="J22" s="90">
        <v>59</v>
      </c>
      <c r="K22" s="50" t="s">
        <v>254</v>
      </c>
      <c r="L22" s="608">
        <f>SUM(J22:J24)-MIN(J22:J24)</f>
        <v>126</v>
      </c>
      <c r="M22" s="588" t="s">
        <v>254</v>
      </c>
      <c r="N22" s="602">
        <v>5</v>
      </c>
    </row>
    <row r="23" spans="1:14" ht="27" customHeight="1">
      <c r="A23" s="10">
        <v>11</v>
      </c>
      <c r="B23" s="580"/>
      <c r="C23" s="577"/>
      <c r="D23" s="582"/>
      <c r="E23" s="591"/>
      <c r="F23" s="88"/>
      <c r="G23" s="13" t="s">
        <v>258</v>
      </c>
      <c r="H23" s="221">
        <v>104</v>
      </c>
      <c r="I23" s="89" t="s">
        <v>187</v>
      </c>
      <c r="J23" s="90">
        <v>63</v>
      </c>
      <c r="K23" s="50" t="s">
        <v>254</v>
      </c>
      <c r="L23" s="609"/>
      <c r="M23" s="588"/>
      <c r="N23" s="600"/>
    </row>
    <row r="24" spans="1:14" ht="27" customHeight="1">
      <c r="A24" s="10">
        <v>12</v>
      </c>
      <c r="B24" s="585"/>
      <c r="C24" s="584"/>
      <c r="D24" s="594"/>
      <c r="E24" s="591"/>
      <c r="F24" s="88"/>
      <c r="G24" s="13" t="s">
        <v>258</v>
      </c>
      <c r="H24" s="221">
        <v>104</v>
      </c>
      <c r="I24" s="89" t="s">
        <v>194</v>
      </c>
      <c r="J24" s="90">
        <v>63</v>
      </c>
      <c r="K24" s="50" t="s">
        <v>254</v>
      </c>
      <c r="L24" s="610"/>
      <c r="M24" s="588"/>
      <c r="N24" s="601"/>
    </row>
    <row r="25" spans="1:14" ht="27" customHeight="1">
      <c r="A25" s="10">
        <v>13</v>
      </c>
      <c r="B25" s="579" t="s">
        <v>162</v>
      </c>
      <c r="C25" s="576" t="s">
        <v>164</v>
      </c>
      <c r="D25" s="593" t="s">
        <v>167</v>
      </c>
      <c r="E25" s="591" t="s">
        <v>113</v>
      </c>
      <c r="F25" s="88"/>
      <c r="G25" s="13" t="s">
        <v>258</v>
      </c>
      <c r="H25" s="221">
        <v>105</v>
      </c>
      <c r="I25" s="89" t="s">
        <v>180</v>
      </c>
      <c r="J25" s="214">
        <v>95</v>
      </c>
      <c r="K25" s="50" t="s">
        <v>254</v>
      </c>
      <c r="L25" s="608">
        <f>SUM(J25:J27)-MIN(J25:J27)</f>
        <v>181</v>
      </c>
      <c r="M25" s="588" t="s">
        <v>254</v>
      </c>
      <c r="N25" s="602">
        <v>2</v>
      </c>
    </row>
    <row r="26" spans="1:14" ht="27" customHeight="1">
      <c r="A26" s="10">
        <v>14</v>
      </c>
      <c r="B26" s="580"/>
      <c r="C26" s="577"/>
      <c r="D26" s="582"/>
      <c r="E26" s="591"/>
      <c r="F26" s="88"/>
      <c r="G26" s="436" t="s">
        <v>258</v>
      </c>
      <c r="H26" s="221">
        <v>105</v>
      </c>
      <c r="I26" s="89" t="s">
        <v>188</v>
      </c>
      <c r="J26" s="90">
        <v>86</v>
      </c>
      <c r="K26" s="50" t="s">
        <v>254</v>
      </c>
      <c r="L26" s="609"/>
      <c r="M26" s="588"/>
      <c r="N26" s="600"/>
    </row>
    <row r="27" spans="1:14" ht="27" customHeight="1" thickBot="1">
      <c r="A27" s="238">
        <v>15</v>
      </c>
      <c r="B27" s="580"/>
      <c r="C27" s="577"/>
      <c r="D27" s="582"/>
      <c r="E27" s="613"/>
      <c r="F27" s="192"/>
      <c r="G27" s="252" t="s">
        <v>258</v>
      </c>
      <c r="H27" s="221">
        <v>105</v>
      </c>
      <c r="I27" s="193" t="s">
        <v>195</v>
      </c>
      <c r="J27" s="97">
        <v>69</v>
      </c>
      <c r="K27" s="442" t="s">
        <v>254</v>
      </c>
      <c r="L27" s="609"/>
      <c r="M27" s="607"/>
      <c r="N27" s="600"/>
    </row>
    <row r="28" spans="1:14" ht="27" customHeight="1">
      <c r="A28" s="99">
        <v>16</v>
      </c>
      <c r="B28" s="586" t="s">
        <v>162</v>
      </c>
      <c r="C28" s="587" t="s">
        <v>98</v>
      </c>
      <c r="D28" s="598" t="s">
        <v>141</v>
      </c>
      <c r="E28" s="599" t="s">
        <v>161</v>
      </c>
      <c r="F28" s="138"/>
      <c r="G28" s="316" t="s">
        <v>263</v>
      </c>
      <c r="H28" s="443">
        <v>201</v>
      </c>
      <c r="I28" s="102" t="s">
        <v>202</v>
      </c>
      <c r="J28" s="103">
        <v>176</v>
      </c>
      <c r="K28" s="444" t="s">
        <v>254</v>
      </c>
      <c r="L28" s="614">
        <f>SUM(J28:J30)-MIN(J28:J30)</f>
        <v>311</v>
      </c>
      <c r="M28" s="615" t="s">
        <v>254</v>
      </c>
      <c r="N28" s="619">
        <v>2</v>
      </c>
    </row>
    <row r="29" spans="1:14" ht="27" customHeight="1">
      <c r="A29" s="92">
        <v>17</v>
      </c>
      <c r="B29" s="580"/>
      <c r="C29" s="577"/>
      <c r="D29" s="582"/>
      <c r="E29" s="591"/>
      <c r="F29" s="88"/>
      <c r="G29" s="436" t="s">
        <v>263</v>
      </c>
      <c r="H29" s="252">
        <v>201</v>
      </c>
      <c r="I29" s="89" t="s">
        <v>262</v>
      </c>
      <c r="J29" s="25">
        <v>73</v>
      </c>
      <c r="K29" s="50" t="s">
        <v>255</v>
      </c>
      <c r="L29" s="609"/>
      <c r="M29" s="588"/>
      <c r="N29" s="600"/>
    </row>
    <row r="30" spans="1:14" ht="27" customHeight="1">
      <c r="A30" s="92">
        <v>18</v>
      </c>
      <c r="B30" s="585"/>
      <c r="C30" s="584"/>
      <c r="D30" s="594"/>
      <c r="E30" s="591"/>
      <c r="F30" s="88"/>
      <c r="G30" s="436" t="s">
        <v>259</v>
      </c>
      <c r="H30" s="252">
        <v>201</v>
      </c>
      <c r="I30" s="89" t="s">
        <v>233</v>
      </c>
      <c r="J30" s="90">
        <v>135</v>
      </c>
      <c r="K30" s="50" t="s">
        <v>254</v>
      </c>
      <c r="L30" s="610"/>
      <c r="M30" s="588"/>
      <c r="N30" s="601"/>
    </row>
    <row r="31" spans="1:14" ht="27" customHeight="1">
      <c r="A31" s="92">
        <v>19</v>
      </c>
      <c r="B31" s="579" t="s">
        <v>89</v>
      </c>
      <c r="C31" s="576" t="s">
        <v>172</v>
      </c>
      <c r="D31" s="593" t="s">
        <v>175</v>
      </c>
      <c r="E31" s="591" t="s">
        <v>161</v>
      </c>
      <c r="F31" s="88"/>
      <c r="G31" s="436" t="s">
        <v>259</v>
      </c>
      <c r="H31" s="252">
        <v>202</v>
      </c>
      <c r="I31" s="89" t="s">
        <v>214</v>
      </c>
      <c r="J31" s="90">
        <v>0</v>
      </c>
      <c r="K31" s="50" t="s">
        <v>255</v>
      </c>
      <c r="L31" s="608">
        <f>SUM(J31:J33)-MIN(J31:J33)</f>
        <v>130</v>
      </c>
      <c r="M31" s="588" t="s">
        <v>255</v>
      </c>
      <c r="N31" s="616">
        <v>6</v>
      </c>
    </row>
    <row r="32" spans="1:14" ht="27" customHeight="1">
      <c r="A32" s="92">
        <v>20</v>
      </c>
      <c r="B32" s="580"/>
      <c r="C32" s="577"/>
      <c r="D32" s="582"/>
      <c r="E32" s="591"/>
      <c r="F32" s="88"/>
      <c r="G32" s="436" t="s">
        <v>259</v>
      </c>
      <c r="H32" s="252">
        <v>202</v>
      </c>
      <c r="I32" s="89" t="s">
        <v>225</v>
      </c>
      <c r="J32" s="90">
        <v>94</v>
      </c>
      <c r="K32" s="50" t="s">
        <v>254</v>
      </c>
      <c r="L32" s="609"/>
      <c r="M32" s="588"/>
      <c r="N32" s="617"/>
    </row>
    <row r="33" spans="1:14" ht="27" customHeight="1">
      <c r="A33" s="92">
        <v>21</v>
      </c>
      <c r="B33" s="585"/>
      <c r="C33" s="584"/>
      <c r="D33" s="594"/>
      <c r="E33" s="591"/>
      <c r="F33" s="88"/>
      <c r="G33" s="436" t="s">
        <v>259</v>
      </c>
      <c r="H33" s="252">
        <v>202</v>
      </c>
      <c r="I33" s="89" t="s">
        <v>236</v>
      </c>
      <c r="J33" s="90">
        <v>36</v>
      </c>
      <c r="K33" s="50" t="s">
        <v>255</v>
      </c>
      <c r="L33" s="610"/>
      <c r="M33" s="588"/>
      <c r="N33" s="618"/>
    </row>
    <row r="34" spans="1:14" ht="27" customHeight="1">
      <c r="A34" s="92">
        <v>22</v>
      </c>
      <c r="B34" s="579" t="s">
        <v>162</v>
      </c>
      <c r="C34" s="576" t="s">
        <v>266</v>
      </c>
      <c r="D34" s="593" t="s">
        <v>131</v>
      </c>
      <c r="E34" s="591" t="s">
        <v>161</v>
      </c>
      <c r="F34" s="88"/>
      <c r="G34" s="436" t="s">
        <v>259</v>
      </c>
      <c r="H34" s="252">
        <v>203</v>
      </c>
      <c r="I34" s="89" t="s">
        <v>216</v>
      </c>
      <c r="J34" s="90">
        <v>84</v>
      </c>
      <c r="K34" s="303" t="s">
        <v>254</v>
      </c>
      <c r="L34" s="608">
        <f>SUM(J34:J36)-MIN(J34:J36)</f>
        <v>285</v>
      </c>
      <c r="M34" s="588" t="s">
        <v>254</v>
      </c>
      <c r="N34" s="616">
        <v>5</v>
      </c>
    </row>
    <row r="35" spans="1:14" ht="27" customHeight="1">
      <c r="A35" s="92">
        <v>23</v>
      </c>
      <c r="B35" s="580"/>
      <c r="C35" s="577"/>
      <c r="D35" s="582"/>
      <c r="E35" s="591"/>
      <c r="F35" s="88"/>
      <c r="G35" s="436" t="s">
        <v>259</v>
      </c>
      <c r="H35" s="252">
        <v>203</v>
      </c>
      <c r="I35" s="89" t="s">
        <v>227</v>
      </c>
      <c r="J35" s="90">
        <v>142</v>
      </c>
      <c r="K35" s="303" t="s">
        <v>254</v>
      </c>
      <c r="L35" s="609"/>
      <c r="M35" s="588"/>
      <c r="N35" s="617"/>
    </row>
    <row r="36" spans="1:14" ht="27" customHeight="1">
      <c r="A36" s="92">
        <v>24</v>
      </c>
      <c r="B36" s="585"/>
      <c r="C36" s="584"/>
      <c r="D36" s="594"/>
      <c r="E36" s="591"/>
      <c r="F36" s="88"/>
      <c r="G36" s="436" t="s">
        <v>259</v>
      </c>
      <c r="H36" s="252">
        <v>203</v>
      </c>
      <c r="I36" s="89" t="s">
        <v>238</v>
      </c>
      <c r="J36" s="90">
        <v>143</v>
      </c>
      <c r="K36" s="303" t="s">
        <v>254</v>
      </c>
      <c r="L36" s="610"/>
      <c r="M36" s="588"/>
      <c r="N36" s="618"/>
    </row>
    <row r="37" spans="1:14" ht="27" customHeight="1">
      <c r="A37" s="92">
        <v>25</v>
      </c>
      <c r="B37" s="579" t="s">
        <v>162</v>
      </c>
      <c r="C37" s="576" t="s">
        <v>164</v>
      </c>
      <c r="D37" s="593" t="s">
        <v>174</v>
      </c>
      <c r="E37" s="591" t="s">
        <v>161</v>
      </c>
      <c r="F37" s="88"/>
      <c r="G37" s="436" t="s">
        <v>263</v>
      </c>
      <c r="H37" s="252">
        <v>204</v>
      </c>
      <c r="I37" s="89" t="s">
        <v>204</v>
      </c>
      <c r="J37" s="90">
        <v>131</v>
      </c>
      <c r="K37" s="303" t="s">
        <v>254</v>
      </c>
      <c r="L37" s="608">
        <f>SUM(J37:J39)-MIN(J37:J39)</f>
        <v>296</v>
      </c>
      <c r="M37" s="588" t="s">
        <v>254</v>
      </c>
      <c r="N37" s="602">
        <v>4</v>
      </c>
    </row>
    <row r="38" spans="1:14" ht="27" customHeight="1">
      <c r="A38" s="92">
        <v>26</v>
      </c>
      <c r="B38" s="580"/>
      <c r="C38" s="577"/>
      <c r="D38" s="582"/>
      <c r="E38" s="591"/>
      <c r="F38" s="88"/>
      <c r="G38" s="436" t="s">
        <v>263</v>
      </c>
      <c r="H38" s="252">
        <v>204</v>
      </c>
      <c r="I38" s="89" t="s">
        <v>209</v>
      </c>
      <c r="J38" s="90">
        <v>165</v>
      </c>
      <c r="K38" s="303" t="s">
        <v>254</v>
      </c>
      <c r="L38" s="609"/>
      <c r="M38" s="588"/>
      <c r="N38" s="600"/>
    </row>
    <row r="39" spans="1:14" ht="27" customHeight="1">
      <c r="A39" s="92">
        <v>27</v>
      </c>
      <c r="B39" s="585"/>
      <c r="C39" s="584"/>
      <c r="D39" s="594"/>
      <c r="E39" s="591"/>
      <c r="F39" s="88"/>
      <c r="G39" s="436" t="s">
        <v>259</v>
      </c>
      <c r="H39" s="252">
        <v>204</v>
      </c>
      <c r="I39" s="89" t="s">
        <v>222</v>
      </c>
      <c r="J39" s="90">
        <v>110</v>
      </c>
      <c r="K39" s="303" t="s">
        <v>254</v>
      </c>
      <c r="L39" s="610"/>
      <c r="M39" s="588"/>
      <c r="N39" s="601"/>
    </row>
    <row r="40" spans="1:14" ht="27" customHeight="1">
      <c r="A40" s="92">
        <v>28</v>
      </c>
      <c r="B40" s="579" t="s">
        <v>162</v>
      </c>
      <c r="C40" s="576" t="s">
        <v>261</v>
      </c>
      <c r="D40" s="593" t="s">
        <v>173</v>
      </c>
      <c r="E40" s="591" t="s">
        <v>161</v>
      </c>
      <c r="F40" s="88"/>
      <c r="G40" s="436" t="s">
        <v>263</v>
      </c>
      <c r="H40" s="252">
        <v>205</v>
      </c>
      <c r="I40" s="89" t="s">
        <v>200</v>
      </c>
      <c r="J40" s="90">
        <v>192</v>
      </c>
      <c r="K40" s="303" t="s">
        <v>254</v>
      </c>
      <c r="L40" s="608">
        <f>SUM(J40:J42)-MIN(J40:J42)</f>
        <v>333</v>
      </c>
      <c r="M40" s="588" t="s">
        <v>254</v>
      </c>
      <c r="N40" s="602">
        <v>1</v>
      </c>
    </row>
    <row r="41" spans="1:14" ht="27" customHeight="1">
      <c r="A41" s="92">
        <v>29</v>
      </c>
      <c r="B41" s="580"/>
      <c r="C41" s="577"/>
      <c r="D41" s="582"/>
      <c r="E41" s="591"/>
      <c r="F41" s="222"/>
      <c r="G41" s="436" t="s">
        <v>259</v>
      </c>
      <c r="H41" s="252">
        <v>205</v>
      </c>
      <c r="I41" s="89" t="s">
        <v>229</v>
      </c>
      <c r="J41" s="90">
        <v>141</v>
      </c>
      <c r="K41" s="303" t="s">
        <v>254</v>
      </c>
      <c r="L41" s="609"/>
      <c r="M41" s="588"/>
      <c r="N41" s="600"/>
    </row>
    <row r="42" spans="1:14" ht="27" customHeight="1">
      <c r="A42" s="92">
        <v>30</v>
      </c>
      <c r="B42" s="585"/>
      <c r="C42" s="584"/>
      <c r="D42" s="594"/>
      <c r="E42" s="591"/>
      <c r="F42" s="88"/>
      <c r="G42" s="436" t="s">
        <v>259</v>
      </c>
      <c r="H42" s="252">
        <v>205</v>
      </c>
      <c r="I42" s="89" t="s">
        <v>218</v>
      </c>
      <c r="J42" s="90">
        <v>93</v>
      </c>
      <c r="K42" s="303" t="s">
        <v>254</v>
      </c>
      <c r="L42" s="610"/>
      <c r="M42" s="588"/>
      <c r="N42" s="601"/>
    </row>
    <row r="43" spans="1:14" ht="26.25" customHeight="1">
      <c r="A43" s="92">
        <v>31</v>
      </c>
      <c r="B43" s="579" t="s">
        <v>162</v>
      </c>
      <c r="C43" s="576" t="s">
        <v>164</v>
      </c>
      <c r="D43" s="593" t="s">
        <v>129</v>
      </c>
      <c r="E43" s="591" t="s">
        <v>161</v>
      </c>
      <c r="F43" s="88"/>
      <c r="G43" s="436" t="s">
        <v>263</v>
      </c>
      <c r="H43" s="252">
        <v>206</v>
      </c>
      <c r="I43" s="89" t="s">
        <v>206</v>
      </c>
      <c r="J43" s="90">
        <v>166</v>
      </c>
      <c r="K43" s="50" t="s">
        <v>254</v>
      </c>
      <c r="L43" s="608">
        <f>SUM(J43:J45)-MIN(J43:J45)</f>
        <v>311</v>
      </c>
      <c r="M43" s="588" t="s">
        <v>254</v>
      </c>
      <c r="N43" s="602">
        <v>2</v>
      </c>
    </row>
    <row r="44" spans="1:14" ht="26.25" customHeight="1">
      <c r="A44" s="92">
        <v>32</v>
      </c>
      <c r="B44" s="580"/>
      <c r="C44" s="577"/>
      <c r="D44" s="582"/>
      <c r="E44" s="591"/>
      <c r="F44" s="88"/>
      <c r="G44" s="436" t="s">
        <v>259</v>
      </c>
      <c r="H44" s="252">
        <v>206</v>
      </c>
      <c r="I44" s="89" t="s">
        <v>220</v>
      </c>
      <c r="J44" s="90">
        <v>145</v>
      </c>
      <c r="K44" s="50" t="s">
        <v>254</v>
      </c>
      <c r="L44" s="609"/>
      <c r="M44" s="588"/>
      <c r="N44" s="600"/>
    </row>
    <row r="45" spans="1:14" ht="27" customHeight="1" thickBot="1">
      <c r="A45" s="121">
        <v>33</v>
      </c>
      <c r="B45" s="581"/>
      <c r="C45" s="578"/>
      <c r="D45" s="583"/>
      <c r="E45" s="612"/>
      <c r="F45" s="141"/>
      <c r="G45" s="438" t="s">
        <v>259</v>
      </c>
      <c r="H45" s="438">
        <v>206</v>
      </c>
      <c r="I45" s="126" t="s">
        <v>231</v>
      </c>
      <c r="J45" s="124">
        <v>136</v>
      </c>
      <c r="K45" s="255" t="s">
        <v>254</v>
      </c>
      <c r="L45" s="611"/>
      <c r="M45" s="603"/>
      <c r="N45" s="620"/>
    </row>
    <row r="46" spans="1:14" ht="26.25" customHeight="1" hidden="1">
      <c r="A46" s="8">
        <v>34</v>
      </c>
      <c r="B46" s="580"/>
      <c r="C46" s="582"/>
      <c r="D46" s="582"/>
      <c r="E46" s="592"/>
      <c r="F46" s="328"/>
      <c r="G46" s="437"/>
      <c r="H46" s="145"/>
      <c r="I46" s="21"/>
      <c r="J46" s="25"/>
      <c r="K46" s="306"/>
      <c r="L46" s="609">
        <f>SUM(J46:J48)-MIN(J46:J48)</f>
        <v>0</v>
      </c>
      <c r="M46" s="606"/>
      <c r="N46" s="606"/>
    </row>
    <row r="47" spans="1:14" ht="26.25" customHeight="1" hidden="1">
      <c r="A47" s="10">
        <v>35</v>
      </c>
      <c r="B47" s="580"/>
      <c r="C47" s="582"/>
      <c r="D47" s="582"/>
      <c r="E47" s="591"/>
      <c r="F47" s="88"/>
      <c r="G47" s="13"/>
      <c r="H47" s="221"/>
      <c r="I47" s="89"/>
      <c r="J47" s="90"/>
      <c r="K47" s="303"/>
      <c r="L47" s="609"/>
      <c r="M47" s="588"/>
      <c r="N47" s="588"/>
    </row>
    <row r="48" spans="1:14" ht="27" customHeight="1" hidden="1" thickBot="1">
      <c r="A48" s="10">
        <v>36</v>
      </c>
      <c r="B48" s="581"/>
      <c r="C48" s="583"/>
      <c r="D48" s="583"/>
      <c r="E48" s="612"/>
      <c r="F48" s="141"/>
      <c r="G48" s="46"/>
      <c r="H48" s="46"/>
      <c r="I48" s="126"/>
      <c r="J48" s="124"/>
      <c r="K48" s="255"/>
      <c r="L48" s="611"/>
      <c r="M48" s="603"/>
      <c r="N48" s="603"/>
    </row>
    <row r="49" ht="30.75" customHeight="1">
      <c r="A49" s="236"/>
    </row>
    <row r="50" spans="1:9" ht="15">
      <c r="A50" s="236"/>
      <c r="C50" t="s">
        <v>60</v>
      </c>
      <c r="I50" t="s">
        <v>62</v>
      </c>
    </row>
    <row r="51" ht="15">
      <c r="A51" s="236"/>
    </row>
    <row r="52" spans="1:9" ht="15">
      <c r="A52" s="236"/>
      <c r="C52" t="s">
        <v>61</v>
      </c>
      <c r="I52" t="s">
        <v>154</v>
      </c>
    </row>
  </sheetData>
  <sheetProtection/>
  <mergeCells count="92">
    <mergeCell ref="B31:B33"/>
    <mergeCell ref="C31:C33"/>
    <mergeCell ref="B34:B36"/>
    <mergeCell ref="C34:C36"/>
    <mergeCell ref="D34:D36"/>
    <mergeCell ref="E34:E36"/>
    <mergeCell ref="N43:N45"/>
    <mergeCell ref="L34:L36"/>
    <mergeCell ref="M34:M36"/>
    <mergeCell ref="D31:D33"/>
    <mergeCell ref="E31:E33"/>
    <mergeCell ref="L31:L33"/>
    <mergeCell ref="M31:M33"/>
    <mergeCell ref="E40:E42"/>
    <mergeCell ref="L28:L30"/>
    <mergeCell ref="M28:M30"/>
    <mergeCell ref="M46:M48"/>
    <mergeCell ref="N46:N48"/>
    <mergeCell ref="D40:D42"/>
    <mergeCell ref="N31:N33"/>
    <mergeCell ref="N34:N36"/>
    <mergeCell ref="N28:N30"/>
    <mergeCell ref="M37:M39"/>
    <mergeCell ref="N37:N39"/>
    <mergeCell ref="L22:L24"/>
    <mergeCell ref="M22:M24"/>
    <mergeCell ref="N22:N24"/>
    <mergeCell ref="B25:B27"/>
    <mergeCell ref="C25:C27"/>
    <mergeCell ref="D25:D27"/>
    <mergeCell ref="E25:E27"/>
    <mergeCell ref="L25:L27"/>
    <mergeCell ref="M25:M27"/>
    <mergeCell ref="N25:N27"/>
    <mergeCell ref="L46:L48"/>
    <mergeCell ref="B37:B39"/>
    <mergeCell ref="C37:C39"/>
    <mergeCell ref="D37:D39"/>
    <mergeCell ref="E37:E39"/>
    <mergeCell ref="L37:L39"/>
    <mergeCell ref="L40:L42"/>
    <mergeCell ref="L43:L45"/>
    <mergeCell ref="E46:E48"/>
    <mergeCell ref="E43:E45"/>
    <mergeCell ref="N13:N15"/>
    <mergeCell ref="N16:N18"/>
    <mergeCell ref="N40:N42"/>
    <mergeCell ref="M43:M45"/>
    <mergeCell ref="L16:L18"/>
    <mergeCell ref="M13:M15"/>
    <mergeCell ref="M16:M18"/>
    <mergeCell ref="N19:N21"/>
    <mergeCell ref="L19:L21"/>
    <mergeCell ref="M19:M21"/>
    <mergeCell ref="A1:N1"/>
    <mergeCell ref="A2:N2"/>
    <mergeCell ref="A3:N3"/>
    <mergeCell ref="A5:N5"/>
    <mergeCell ref="A6:N6"/>
    <mergeCell ref="A8:N8"/>
    <mergeCell ref="A4:K4"/>
    <mergeCell ref="A7:K7"/>
    <mergeCell ref="E13:E15"/>
    <mergeCell ref="D16:D18"/>
    <mergeCell ref="D43:D45"/>
    <mergeCell ref="D19:D21"/>
    <mergeCell ref="E19:E21"/>
    <mergeCell ref="D22:D24"/>
    <mergeCell ref="E22:E24"/>
    <mergeCell ref="D13:D15"/>
    <mergeCell ref="D28:D30"/>
    <mergeCell ref="E28:E30"/>
    <mergeCell ref="C13:C15"/>
    <mergeCell ref="B13:B15"/>
    <mergeCell ref="C40:C42"/>
    <mergeCell ref="B40:B42"/>
    <mergeCell ref="M40:M42"/>
    <mergeCell ref="L13:L15"/>
    <mergeCell ref="B22:B24"/>
    <mergeCell ref="B19:B21"/>
    <mergeCell ref="C19:C21"/>
    <mergeCell ref="E16:E18"/>
    <mergeCell ref="C43:C45"/>
    <mergeCell ref="B43:B45"/>
    <mergeCell ref="D46:D48"/>
    <mergeCell ref="C46:C48"/>
    <mergeCell ref="B46:B48"/>
    <mergeCell ref="C16:C18"/>
    <mergeCell ref="B16:B18"/>
    <mergeCell ref="C22:C24"/>
    <mergeCell ref="B28:B30"/>
    <mergeCell ref="C28:C30"/>
  </mergeCells>
  <printOptions horizontalCentered="1"/>
  <pageMargins left="0.7086614173228347" right="0.7086614173228347" top="0.15748031496062992" bottom="0.2362204724409449" header="0.15748031496062992" footer="0.15748031496062992"/>
  <pageSetup fitToHeight="2" horizontalDpi="600" verticalDpi="600" orientation="landscape" paperSize="9" scale="81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="81" zoomScaleNormal="81" zoomScalePageLayoutView="0" workbookViewId="0" topLeftCell="A2">
      <pane xSplit="5" ySplit="12" topLeftCell="F14" activePane="bottomRight" state="frozen"/>
      <selection pane="topLeft" activeCell="A2" sqref="A2"/>
      <selection pane="topRight" activeCell="F2" sqref="F2"/>
      <selection pane="bottomLeft" activeCell="A14" sqref="A14"/>
      <selection pane="bottomRight" activeCell="AH23" sqref="AH23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7.28125" style="0" customWidth="1"/>
    <col min="5" max="5" width="17.57421875" style="0" customWidth="1"/>
    <col min="6" max="6" width="9.8515625" style="0" customWidth="1"/>
    <col min="7" max="7" width="10.140625" style="0" customWidth="1"/>
    <col min="8" max="10" width="3.7109375" style="0" bestFit="1" customWidth="1"/>
    <col min="11" max="11" width="4.140625" style="0" bestFit="1" customWidth="1"/>
    <col min="12" max="12" width="5.7109375" style="0" customWidth="1"/>
    <col min="13" max="19" width="4.8515625" style="0" customWidth="1"/>
    <col min="20" max="21" width="4.8515625" style="0" hidden="1" customWidth="1"/>
    <col min="22" max="23" width="4.8515625" style="0" customWidth="1"/>
    <col min="24" max="24" width="8.8515625" style="501" customWidth="1"/>
    <col min="25" max="25" width="7.421875" style="0" customWidth="1"/>
    <col min="26" max="26" width="6.00390625" style="0" customWidth="1"/>
  </cols>
  <sheetData>
    <row r="1" spans="1:27" ht="15" hidden="1">
      <c r="A1" s="621" t="s">
        <v>121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</row>
    <row r="2" spans="1:27" ht="15">
      <c r="A2" s="551" t="s">
        <v>152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</row>
    <row r="3" spans="1:27" ht="21" customHeight="1">
      <c r="A3" s="552" t="s">
        <v>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</row>
    <row r="4" spans="1:27" ht="14.2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</row>
    <row r="5" spans="1:27" ht="15" customHeight="1">
      <c r="A5" s="551" t="s">
        <v>17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</row>
    <row r="6" spans="1:27" ht="21">
      <c r="A6" s="568" t="s">
        <v>55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</row>
    <row r="7" spans="1:26" ht="15" customHeight="1" hidden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</row>
    <row r="8" spans="1:26" ht="21" hidden="1">
      <c r="A8" s="573" t="s">
        <v>43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</row>
    <row r="9" spans="1:26" ht="15.75" thickBot="1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</row>
    <row r="10" spans="1:27" ht="15.75" thickBot="1">
      <c r="A10" s="52"/>
      <c r="B10" s="53"/>
      <c r="C10" s="54"/>
      <c r="D10" s="128"/>
      <c r="E10" s="54" t="s">
        <v>147</v>
      </c>
      <c r="F10" s="54"/>
      <c r="G10" s="74"/>
      <c r="H10" s="622" t="s">
        <v>26</v>
      </c>
      <c r="I10" s="623"/>
      <c r="J10" s="623"/>
      <c r="K10" s="624"/>
      <c r="L10" s="625"/>
      <c r="M10" s="626" t="s">
        <v>27</v>
      </c>
      <c r="N10" s="623"/>
      <c r="O10" s="624"/>
      <c r="P10" s="624"/>
      <c r="Q10" s="625"/>
      <c r="R10" s="626" t="s">
        <v>28</v>
      </c>
      <c r="S10" s="623"/>
      <c r="T10" s="624"/>
      <c r="U10" s="624"/>
      <c r="V10" s="624"/>
      <c r="W10" s="624"/>
      <c r="X10" s="497"/>
      <c r="Y10" s="23"/>
      <c r="Z10" s="23"/>
      <c r="AA10" s="48"/>
    </row>
    <row r="11" spans="1:27" ht="15.75" hidden="1" thickBot="1">
      <c r="A11" s="55"/>
      <c r="B11" s="120"/>
      <c r="C11" s="3"/>
      <c r="D11" s="20"/>
      <c r="E11" s="3"/>
      <c r="F11" s="3"/>
      <c r="G11" s="75"/>
      <c r="H11" s="20"/>
      <c r="I11" s="19"/>
      <c r="J11" s="3"/>
      <c r="K11" s="20"/>
      <c r="L11" s="20"/>
      <c r="M11" s="3"/>
      <c r="N11" s="3"/>
      <c r="O11" s="3"/>
      <c r="P11" s="3"/>
      <c r="Q11" s="3"/>
      <c r="R11" s="3"/>
      <c r="S11" s="3"/>
      <c r="T11" s="19"/>
      <c r="U11" s="19"/>
      <c r="V11" s="19"/>
      <c r="W11" s="19"/>
      <c r="X11" s="498"/>
      <c r="Y11" s="24"/>
      <c r="Z11" s="24"/>
      <c r="AA11" s="49"/>
    </row>
    <row r="12" spans="1:27" ht="15.75" hidden="1" thickBot="1">
      <c r="A12" s="55"/>
      <c r="B12" s="120"/>
      <c r="C12" s="3"/>
      <c r="D12" s="20"/>
      <c r="E12" s="3"/>
      <c r="F12" s="3"/>
      <c r="G12" s="75"/>
      <c r="H12" s="16"/>
      <c r="I12" s="15"/>
      <c r="J12" s="3"/>
      <c r="K12" s="20"/>
      <c r="L12" s="16"/>
      <c r="M12" s="1"/>
      <c r="N12" s="3"/>
      <c r="O12" s="3"/>
      <c r="P12" s="3"/>
      <c r="Q12" s="3"/>
      <c r="R12" s="3"/>
      <c r="S12" s="3"/>
      <c r="T12" s="19"/>
      <c r="U12" s="19"/>
      <c r="V12" s="19"/>
      <c r="W12" s="19"/>
      <c r="X12" s="498"/>
      <c r="Y12" s="24"/>
      <c r="Z12" s="24"/>
      <c r="AA12" s="49"/>
    </row>
    <row r="13" spans="1:27" ht="106.5" customHeight="1" thickBot="1">
      <c r="A13" s="144" t="s">
        <v>0</v>
      </c>
      <c r="B13" s="5"/>
      <c r="C13" s="145" t="s">
        <v>1</v>
      </c>
      <c r="D13" s="61" t="s">
        <v>2</v>
      </c>
      <c r="E13" s="145" t="s">
        <v>3</v>
      </c>
      <c r="F13" s="145" t="s">
        <v>4</v>
      </c>
      <c r="G13" s="199" t="s">
        <v>5</v>
      </c>
      <c r="H13" s="216" t="s">
        <v>44</v>
      </c>
      <c r="I13" s="217" t="s">
        <v>45</v>
      </c>
      <c r="J13" s="226" t="s">
        <v>46</v>
      </c>
      <c r="K13" s="223" t="s">
        <v>25</v>
      </c>
      <c r="L13" s="225" t="s">
        <v>100</v>
      </c>
      <c r="M13" s="104" t="s">
        <v>42</v>
      </c>
      <c r="N13" s="332" t="s">
        <v>47</v>
      </c>
      <c r="O13" s="309" t="s">
        <v>48</v>
      </c>
      <c r="P13" s="305" t="s">
        <v>25</v>
      </c>
      <c r="Q13" s="480" t="s">
        <v>101</v>
      </c>
      <c r="R13" s="104" t="s">
        <v>49</v>
      </c>
      <c r="S13" s="308" t="s">
        <v>50</v>
      </c>
      <c r="T13" s="105" t="s">
        <v>50</v>
      </c>
      <c r="U13" s="309" t="s">
        <v>51</v>
      </c>
      <c r="V13" s="440" t="s">
        <v>25</v>
      </c>
      <c r="W13" s="480" t="s">
        <v>102</v>
      </c>
      <c r="X13" s="522" t="s">
        <v>54</v>
      </c>
      <c r="Y13" s="493" t="s">
        <v>52</v>
      </c>
      <c r="Z13" s="481" t="s">
        <v>53</v>
      </c>
      <c r="AA13" s="305" t="s">
        <v>58</v>
      </c>
    </row>
    <row r="14" spans="1:27" ht="45" customHeight="1">
      <c r="A14" s="99">
        <v>1</v>
      </c>
      <c r="B14" s="250"/>
      <c r="C14" s="395" t="s">
        <v>89</v>
      </c>
      <c r="D14" s="251" t="s">
        <v>260</v>
      </c>
      <c r="E14" s="251" t="s">
        <v>176</v>
      </c>
      <c r="F14" s="454" t="s">
        <v>113</v>
      </c>
      <c r="G14" s="483">
        <v>102</v>
      </c>
      <c r="H14" s="110">
        <v>64</v>
      </c>
      <c r="I14" s="454">
        <v>70</v>
      </c>
      <c r="J14" s="102">
        <v>0</v>
      </c>
      <c r="K14" s="274">
        <v>-7</v>
      </c>
      <c r="L14" s="131">
        <f aca="true" t="shared" si="0" ref="L14:L27">SUM(H14:K14)</f>
        <v>127</v>
      </c>
      <c r="M14" s="110">
        <v>40</v>
      </c>
      <c r="N14" s="250">
        <v>40</v>
      </c>
      <c r="O14" s="322">
        <v>67</v>
      </c>
      <c r="P14" s="204">
        <v>0</v>
      </c>
      <c r="Q14" s="131">
        <f aca="true" t="shared" si="1" ref="Q14:Q27">SUM(M14:P14)</f>
        <v>147</v>
      </c>
      <c r="R14" s="205">
        <v>35</v>
      </c>
      <c r="S14" s="250">
        <v>44</v>
      </c>
      <c r="T14" s="250"/>
      <c r="U14" s="133"/>
      <c r="V14" s="204">
        <v>-3</v>
      </c>
      <c r="W14" s="274">
        <f aca="true" t="shared" si="2" ref="W14:W27">SUM(R14:V14)</f>
        <v>76</v>
      </c>
      <c r="X14" s="523">
        <f>0</f>
        <v>0</v>
      </c>
      <c r="Y14" s="494">
        <f>X14+W14+Q14+L14-X14</f>
        <v>350</v>
      </c>
      <c r="Z14" s="140">
        <v>1</v>
      </c>
      <c r="AA14" s="131" t="s">
        <v>254</v>
      </c>
    </row>
    <row r="15" spans="1:27" ht="45" customHeight="1">
      <c r="A15" s="246">
        <v>2</v>
      </c>
      <c r="B15" s="246"/>
      <c r="C15" s="246" t="s">
        <v>162</v>
      </c>
      <c r="D15" s="248" t="s">
        <v>164</v>
      </c>
      <c r="E15" s="40" t="s">
        <v>169</v>
      </c>
      <c r="F15" s="451" t="s">
        <v>113</v>
      </c>
      <c r="G15" s="44">
        <v>101</v>
      </c>
      <c r="H15" s="43">
        <v>70</v>
      </c>
      <c r="I15" s="451">
        <v>50</v>
      </c>
      <c r="J15" s="89">
        <v>0</v>
      </c>
      <c r="K15" s="275">
        <v>-4</v>
      </c>
      <c r="L15" s="178">
        <f t="shared" si="0"/>
        <v>116</v>
      </c>
      <c r="M15" s="43">
        <v>40</v>
      </c>
      <c r="N15" s="246">
        <v>20</v>
      </c>
      <c r="O15" s="336">
        <v>70</v>
      </c>
      <c r="P15" s="201">
        <v>-2</v>
      </c>
      <c r="Q15" s="178">
        <f t="shared" si="1"/>
        <v>128</v>
      </c>
      <c r="R15" s="202">
        <v>48</v>
      </c>
      <c r="S15" s="246">
        <v>37</v>
      </c>
      <c r="T15" s="246"/>
      <c r="U15" s="166"/>
      <c r="V15" s="201">
        <v>-2</v>
      </c>
      <c r="W15" s="275">
        <f t="shared" si="2"/>
        <v>83</v>
      </c>
      <c r="X15" s="524">
        <f>0</f>
        <v>0</v>
      </c>
      <c r="Y15" s="492">
        <f aca="true" t="shared" si="3" ref="Y15:Y27">X15+W15+Q15+L15</f>
        <v>327</v>
      </c>
      <c r="Z15" s="227">
        <v>2</v>
      </c>
      <c r="AA15" s="178" t="s">
        <v>254</v>
      </c>
    </row>
    <row r="16" spans="1:27" ht="45" customHeight="1">
      <c r="A16" s="246">
        <v>3</v>
      </c>
      <c r="B16" s="10"/>
      <c r="C16" s="8" t="s">
        <v>162</v>
      </c>
      <c r="D16" s="453" t="s">
        <v>164</v>
      </c>
      <c r="E16" s="361" t="s">
        <v>167</v>
      </c>
      <c r="F16" s="361" t="s">
        <v>113</v>
      </c>
      <c r="G16" s="44">
        <v>105</v>
      </c>
      <c r="H16" s="43">
        <v>57</v>
      </c>
      <c r="I16" s="451">
        <v>50</v>
      </c>
      <c r="J16" s="89">
        <v>0</v>
      </c>
      <c r="K16" s="275">
        <v>-13</v>
      </c>
      <c r="L16" s="178">
        <f t="shared" si="0"/>
        <v>94</v>
      </c>
      <c r="M16" s="43">
        <v>40</v>
      </c>
      <c r="N16" s="246">
        <v>17</v>
      </c>
      <c r="O16" s="336">
        <v>66</v>
      </c>
      <c r="P16" s="201">
        <v>-4</v>
      </c>
      <c r="Q16" s="178">
        <f t="shared" si="1"/>
        <v>119</v>
      </c>
      <c r="R16" s="202">
        <v>37</v>
      </c>
      <c r="S16" s="246">
        <v>50</v>
      </c>
      <c r="T16" s="246"/>
      <c r="U16" s="166"/>
      <c r="V16" s="201">
        <v>-6</v>
      </c>
      <c r="W16" s="275">
        <f t="shared" si="2"/>
        <v>81</v>
      </c>
      <c r="X16" s="524">
        <f>0</f>
        <v>0</v>
      </c>
      <c r="Y16" s="492">
        <f t="shared" si="3"/>
        <v>294</v>
      </c>
      <c r="Z16" s="227">
        <v>3</v>
      </c>
      <c r="AA16" s="178" t="s">
        <v>254</v>
      </c>
    </row>
    <row r="17" spans="1:27" ht="45" customHeight="1">
      <c r="A17" s="246">
        <v>4</v>
      </c>
      <c r="B17" s="10"/>
      <c r="C17" s="246" t="s">
        <v>162</v>
      </c>
      <c r="D17" s="248" t="s">
        <v>165</v>
      </c>
      <c r="E17" s="361" t="s">
        <v>168</v>
      </c>
      <c r="F17" s="361" t="s">
        <v>113</v>
      </c>
      <c r="G17" s="44">
        <v>104</v>
      </c>
      <c r="H17" s="43">
        <v>0</v>
      </c>
      <c r="I17" s="451">
        <v>75</v>
      </c>
      <c r="J17" s="89">
        <v>0</v>
      </c>
      <c r="K17" s="275">
        <v>-3</v>
      </c>
      <c r="L17" s="178">
        <f t="shared" si="0"/>
        <v>72</v>
      </c>
      <c r="M17" s="43">
        <v>30</v>
      </c>
      <c r="N17" s="246">
        <v>20</v>
      </c>
      <c r="O17" s="336">
        <v>27</v>
      </c>
      <c r="P17" s="201">
        <v>0</v>
      </c>
      <c r="Q17" s="178">
        <f t="shared" si="1"/>
        <v>77</v>
      </c>
      <c r="R17" s="202">
        <v>0</v>
      </c>
      <c r="S17" s="246">
        <v>97</v>
      </c>
      <c r="T17" s="246"/>
      <c r="U17" s="166"/>
      <c r="V17" s="201">
        <v>-16</v>
      </c>
      <c r="W17" s="275">
        <f t="shared" si="2"/>
        <v>81</v>
      </c>
      <c r="X17" s="524">
        <f>0</f>
        <v>0</v>
      </c>
      <c r="Y17" s="492">
        <f t="shared" si="3"/>
        <v>230</v>
      </c>
      <c r="Z17" s="227">
        <v>4</v>
      </c>
      <c r="AA17" s="178" t="s">
        <v>254</v>
      </c>
    </row>
    <row r="18" spans="1:27" ht="45" customHeight="1" thickBot="1">
      <c r="A18" s="254">
        <v>5</v>
      </c>
      <c r="B18" s="10"/>
      <c r="C18" s="246" t="s">
        <v>163</v>
      </c>
      <c r="D18" s="248" t="s">
        <v>166</v>
      </c>
      <c r="E18" s="361" t="s">
        <v>170</v>
      </c>
      <c r="F18" s="361" t="s">
        <v>113</v>
      </c>
      <c r="G18" s="114">
        <v>103</v>
      </c>
      <c r="H18" s="45">
        <v>0</v>
      </c>
      <c r="I18" s="455">
        <v>47</v>
      </c>
      <c r="J18" s="126">
        <v>14</v>
      </c>
      <c r="K18" s="276">
        <v>-2</v>
      </c>
      <c r="L18" s="265">
        <f t="shared" si="0"/>
        <v>59</v>
      </c>
      <c r="M18" s="45">
        <v>21</v>
      </c>
      <c r="N18" s="247">
        <v>37</v>
      </c>
      <c r="O18" s="337">
        <v>21</v>
      </c>
      <c r="P18" s="208">
        <v>-9</v>
      </c>
      <c r="Q18" s="265">
        <f t="shared" si="1"/>
        <v>70</v>
      </c>
      <c r="R18" s="211">
        <v>38</v>
      </c>
      <c r="S18" s="247">
        <v>0</v>
      </c>
      <c r="T18" s="247"/>
      <c r="U18" s="210"/>
      <c r="V18" s="208">
        <v>-20</v>
      </c>
      <c r="W18" s="276">
        <f t="shared" si="2"/>
        <v>18</v>
      </c>
      <c r="X18" s="525">
        <f>0</f>
        <v>0</v>
      </c>
      <c r="Y18" s="495">
        <f t="shared" si="3"/>
        <v>147</v>
      </c>
      <c r="Z18" s="479">
        <v>5</v>
      </c>
      <c r="AA18" s="265" t="s">
        <v>254</v>
      </c>
    </row>
    <row r="19" spans="1:27" ht="45" customHeight="1" hidden="1">
      <c r="A19" s="92">
        <v>6</v>
      </c>
      <c r="B19" s="10"/>
      <c r="C19" s="246"/>
      <c r="D19" s="248"/>
      <c r="E19" s="248"/>
      <c r="F19" s="361"/>
      <c r="G19" s="114"/>
      <c r="H19" s="108"/>
      <c r="I19" s="452"/>
      <c r="J19" s="21"/>
      <c r="K19" s="457"/>
      <c r="L19" s="31">
        <f t="shared" si="0"/>
        <v>0</v>
      </c>
      <c r="M19" s="56"/>
      <c r="N19" s="8"/>
      <c r="O19" s="323"/>
      <c r="P19" s="29"/>
      <c r="Q19" s="31">
        <f t="shared" si="1"/>
        <v>0</v>
      </c>
      <c r="R19" s="450"/>
      <c r="S19" s="8"/>
      <c r="T19" s="8"/>
      <c r="U19" s="22"/>
      <c r="V19" s="29"/>
      <c r="W19" s="457">
        <f t="shared" si="2"/>
        <v>0</v>
      </c>
      <c r="X19" s="526">
        <f>0</f>
        <v>0</v>
      </c>
      <c r="Y19" s="496">
        <f t="shared" si="3"/>
        <v>0</v>
      </c>
      <c r="Z19" s="478"/>
      <c r="AA19" s="31"/>
    </row>
    <row r="20" spans="1:27" ht="45" customHeight="1" hidden="1">
      <c r="A20" s="92">
        <v>7</v>
      </c>
      <c r="B20" s="10"/>
      <c r="C20" s="246"/>
      <c r="D20" s="248"/>
      <c r="E20" s="248"/>
      <c r="F20" s="361"/>
      <c r="G20" s="114"/>
      <c r="H20" s="200"/>
      <c r="I20" s="242"/>
      <c r="J20" s="89"/>
      <c r="K20" s="275"/>
      <c r="L20" s="178">
        <f t="shared" si="0"/>
        <v>0</v>
      </c>
      <c r="M20" s="482"/>
      <c r="N20" s="123"/>
      <c r="O20" s="409"/>
      <c r="P20" s="263"/>
      <c r="Q20" s="178">
        <f t="shared" si="1"/>
        <v>0</v>
      </c>
      <c r="R20" s="202"/>
      <c r="S20" s="246"/>
      <c r="T20" s="246"/>
      <c r="U20" s="166"/>
      <c r="V20" s="201"/>
      <c r="W20" s="275">
        <f t="shared" si="2"/>
        <v>0</v>
      </c>
      <c r="X20" s="524">
        <f>0</f>
        <v>0</v>
      </c>
      <c r="Y20" s="492">
        <f t="shared" si="3"/>
        <v>0</v>
      </c>
      <c r="Z20" s="228"/>
      <c r="AA20" s="178"/>
    </row>
    <row r="21" spans="1:27" ht="45" customHeight="1" hidden="1" thickBot="1">
      <c r="A21" s="121">
        <v>8</v>
      </c>
      <c r="B21" s="165"/>
      <c r="C21" s="238"/>
      <c r="D21" s="215"/>
      <c r="E21" s="353"/>
      <c r="F21" s="252"/>
      <c r="G21" s="47"/>
      <c r="H21" s="264"/>
      <c r="I21" s="244"/>
      <c r="J21" s="126"/>
      <c r="K21" s="276"/>
      <c r="L21" s="265">
        <f t="shared" si="0"/>
        <v>0</v>
      </c>
      <c r="M21" s="45"/>
      <c r="N21" s="246"/>
      <c r="O21" s="337"/>
      <c r="P21" s="208"/>
      <c r="Q21" s="265">
        <f t="shared" si="1"/>
        <v>0</v>
      </c>
      <c r="R21" s="211"/>
      <c r="S21" s="247"/>
      <c r="T21" s="247"/>
      <c r="U21" s="210"/>
      <c r="V21" s="208"/>
      <c r="W21" s="276">
        <f t="shared" si="2"/>
        <v>0</v>
      </c>
      <c r="X21" s="524">
        <f>0</f>
        <v>0</v>
      </c>
      <c r="Y21" s="464">
        <f t="shared" si="3"/>
        <v>0</v>
      </c>
      <c r="Z21" s="273"/>
      <c r="AA21" s="265"/>
    </row>
    <row r="22" spans="1:27" ht="45" customHeight="1">
      <c r="A22" s="99">
        <v>1</v>
      </c>
      <c r="B22" s="250"/>
      <c r="C22" s="250" t="s">
        <v>162</v>
      </c>
      <c r="D22" s="251" t="s">
        <v>98</v>
      </c>
      <c r="E22" s="251" t="s">
        <v>141</v>
      </c>
      <c r="F22" s="251" t="s">
        <v>161</v>
      </c>
      <c r="G22" s="130">
        <v>201</v>
      </c>
      <c r="H22" s="99">
        <v>69</v>
      </c>
      <c r="I22" s="250">
        <v>80</v>
      </c>
      <c r="J22" s="111">
        <v>20</v>
      </c>
      <c r="K22" s="204">
        <v>-7</v>
      </c>
      <c r="L22" s="103">
        <f t="shared" si="0"/>
        <v>162</v>
      </c>
      <c r="M22" s="99">
        <v>40</v>
      </c>
      <c r="N22" s="246">
        <v>77</v>
      </c>
      <c r="O22" s="322">
        <v>64</v>
      </c>
      <c r="P22" s="204">
        <v>-3</v>
      </c>
      <c r="Q22" s="103">
        <f t="shared" si="1"/>
        <v>178</v>
      </c>
      <c r="R22" s="205">
        <v>80</v>
      </c>
      <c r="S22" s="250">
        <v>90</v>
      </c>
      <c r="T22" s="250"/>
      <c r="U22" s="133"/>
      <c r="V22" s="204">
        <v>-13</v>
      </c>
      <c r="W22" s="379">
        <f t="shared" si="2"/>
        <v>157</v>
      </c>
      <c r="X22" s="524">
        <f>0</f>
        <v>0</v>
      </c>
      <c r="Y22" s="379">
        <f t="shared" si="3"/>
        <v>497</v>
      </c>
      <c r="Z22" s="503">
        <v>1</v>
      </c>
      <c r="AA22" s="243" t="s">
        <v>254</v>
      </c>
    </row>
    <row r="23" spans="1:27" ht="45" customHeight="1">
      <c r="A23" s="92">
        <v>2</v>
      </c>
      <c r="B23" s="164"/>
      <c r="C23" s="8" t="s">
        <v>162</v>
      </c>
      <c r="D23" s="466" t="s">
        <v>164</v>
      </c>
      <c r="E23" s="466" t="s">
        <v>174</v>
      </c>
      <c r="F23" s="355" t="s">
        <v>161</v>
      </c>
      <c r="G23" s="106">
        <v>204</v>
      </c>
      <c r="H23" s="43">
        <v>70</v>
      </c>
      <c r="I23" s="361">
        <v>77</v>
      </c>
      <c r="J23" s="44">
        <v>20</v>
      </c>
      <c r="K23" s="178">
        <v>-8</v>
      </c>
      <c r="L23" s="90">
        <f t="shared" si="0"/>
        <v>159</v>
      </c>
      <c r="M23" s="43">
        <v>40</v>
      </c>
      <c r="N23" s="246">
        <v>67</v>
      </c>
      <c r="O23" s="336">
        <v>70</v>
      </c>
      <c r="P23" s="201">
        <v>-9</v>
      </c>
      <c r="Q23" s="90">
        <f t="shared" si="1"/>
        <v>168</v>
      </c>
      <c r="R23" s="202">
        <v>67</v>
      </c>
      <c r="S23" s="246">
        <v>100</v>
      </c>
      <c r="T23" s="246"/>
      <c r="U23" s="166"/>
      <c r="V23" s="201">
        <v>-15</v>
      </c>
      <c r="W23" s="380">
        <f t="shared" si="2"/>
        <v>152</v>
      </c>
      <c r="X23" s="524">
        <f>0</f>
        <v>0</v>
      </c>
      <c r="Y23" s="380">
        <f t="shared" si="3"/>
        <v>479</v>
      </c>
      <c r="Z23" s="227">
        <v>2</v>
      </c>
      <c r="AA23" s="303" t="s">
        <v>254</v>
      </c>
    </row>
    <row r="24" spans="1:27" ht="45" customHeight="1">
      <c r="A24" s="92">
        <v>3</v>
      </c>
      <c r="B24" s="164"/>
      <c r="C24" s="8" t="s">
        <v>162</v>
      </c>
      <c r="D24" s="248" t="s">
        <v>164</v>
      </c>
      <c r="E24" s="248" t="s">
        <v>129</v>
      </c>
      <c r="F24" s="466" t="s">
        <v>161</v>
      </c>
      <c r="G24" s="106">
        <v>206</v>
      </c>
      <c r="H24" s="43">
        <v>70</v>
      </c>
      <c r="I24" s="467">
        <v>77</v>
      </c>
      <c r="J24" s="44">
        <v>0</v>
      </c>
      <c r="K24" s="178">
        <v>-3</v>
      </c>
      <c r="L24" s="90">
        <f t="shared" si="0"/>
        <v>144</v>
      </c>
      <c r="M24" s="43">
        <v>40</v>
      </c>
      <c r="N24" s="246">
        <v>77</v>
      </c>
      <c r="O24" s="336">
        <v>67</v>
      </c>
      <c r="P24" s="201">
        <v>-5</v>
      </c>
      <c r="Q24" s="90">
        <f t="shared" si="1"/>
        <v>179</v>
      </c>
      <c r="R24" s="202">
        <v>68</v>
      </c>
      <c r="S24" s="246">
        <v>100</v>
      </c>
      <c r="T24" s="246"/>
      <c r="U24" s="166"/>
      <c r="V24" s="201">
        <v>-20</v>
      </c>
      <c r="W24" s="380">
        <f t="shared" si="2"/>
        <v>148</v>
      </c>
      <c r="X24" s="524">
        <f>0</f>
        <v>0</v>
      </c>
      <c r="Y24" s="380">
        <f t="shared" si="3"/>
        <v>471</v>
      </c>
      <c r="Z24" s="227">
        <v>3</v>
      </c>
      <c r="AA24" s="303" t="s">
        <v>254</v>
      </c>
    </row>
    <row r="25" spans="1:27" ht="45" customHeight="1">
      <c r="A25" s="92">
        <v>4</v>
      </c>
      <c r="B25" s="164"/>
      <c r="C25" s="8" t="s">
        <v>162</v>
      </c>
      <c r="D25" s="465" t="s">
        <v>171</v>
      </c>
      <c r="E25" s="465" t="s">
        <v>173</v>
      </c>
      <c r="F25" s="355" t="s">
        <v>161</v>
      </c>
      <c r="G25" s="106">
        <v>205</v>
      </c>
      <c r="H25" s="92">
        <v>62</v>
      </c>
      <c r="I25" s="246">
        <v>54</v>
      </c>
      <c r="J25" s="281">
        <v>0</v>
      </c>
      <c r="K25" s="201">
        <v>-6</v>
      </c>
      <c r="L25" s="90">
        <f t="shared" si="0"/>
        <v>110</v>
      </c>
      <c r="M25" s="92">
        <v>0</v>
      </c>
      <c r="N25" s="246">
        <v>80</v>
      </c>
      <c r="O25" s="336">
        <v>53</v>
      </c>
      <c r="P25" s="201">
        <v>-1</v>
      </c>
      <c r="Q25" s="90">
        <f t="shared" si="1"/>
        <v>132</v>
      </c>
      <c r="R25" s="202">
        <v>40</v>
      </c>
      <c r="S25" s="246">
        <v>90</v>
      </c>
      <c r="T25" s="246"/>
      <c r="U25" s="166"/>
      <c r="V25" s="201">
        <v>-19</v>
      </c>
      <c r="W25" s="380">
        <f t="shared" si="2"/>
        <v>111</v>
      </c>
      <c r="X25" s="524">
        <f>0</f>
        <v>0</v>
      </c>
      <c r="Y25" s="380">
        <f t="shared" si="3"/>
        <v>353</v>
      </c>
      <c r="Z25" s="227">
        <v>4</v>
      </c>
      <c r="AA25" s="303" t="s">
        <v>254</v>
      </c>
    </row>
    <row r="26" spans="1:27" ht="45" customHeight="1">
      <c r="A26" s="92">
        <v>5</v>
      </c>
      <c r="B26" s="246"/>
      <c r="C26" s="8" t="s">
        <v>162</v>
      </c>
      <c r="D26" s="248" t="s">
        <v>171</v>
      </c>
      <c r="E26" s="248" t="s">
        <v>131</v>
      </c>
      <c r="F26" s="355" t="s">
        <v>161</v>
      </c>
      <c r="G26" s="106">
        <v>203</v>
      </c>
      <c r="H26" s="43">
        <v>56</v>
      </c>
      <c r="I26" s="467">
        <v>77</v>
      </c>
      <c r="J26" s="44">
        <v>0</v>
      </c>
      <c r="K26" s="178">
        <v>-14</v>
      </c>
      <c r="L26" s="90">
        <f t="shared" si="0"/>
        <v>119</v>
      </c>
      <c r="M26" s="43">
        <v>40</v>
      </c>
      <c r="N26" s="246">
        <v>40</v>
      </c>
      <c r="O26" s="336">
        <v>70</v>
      </c>
      <c r="P26" s="201">
        <v>0</v>
      </c>
      <c r="Q26" s="90">
        <f t="shared" si="1"/>
        <v>150</v>
      </c>
      <c r="R26" s="202">
        <v>40</v>
      </c>
      <c r="S26" s="246">
        <v>87</v>
      </c>
      <c r="T26" s="246"/>
      <c r="U26" s="166"/>
      <c r="V26" s="201">
        <v>-20</v>
      </c>
      <c r="W26" s="380">
        <f t="shared" si="2"/>
        <v>107</v>
      </c>
      <c r="X26" s="502">
        <v>-43.5</v>
      </c>
      <c r="Y26" s="380">
        <f t="shared" si="3"/>
        <v>332.5</v>
      </c>
      <c r="Z26" s="227">
        <v>5</v>
      </c>
      <c r="AA26" s="303" t="s">
        <v>254</v>
      </c>
    </row>
    <row r="27" spans="1:27" ht="45" customHeight="1" thickBot="1">
      <c r="A27" s="374">
        <v>6</v>
      </c>
      <c r="B27" s="58"/>
      <c r="C27" s="58" t="s">
        <v>89</v>
      </c>
      <c r="D27" s="475" t="s">
        <v>172</v>
      </c>
      <c r="E27" s="475" t="s">
        <v>175</v>
      </c>
      <c r="F27" s="475" t="s">
        <v>161</v>
      </c>
      <c r="G27" s="370">
        <v>202</v>
      </c>
      <c r="H27" s="65">
        <v>0</v>
      </c>
      <c r="I27" s="61">
        <v>0</v>
      </c>
      <c r="J27" s="76">
        <v>0</v>
      </c>
      <c r="K27" s="32">
        <v>0</v>
      </c>
      <c r="L27" s="26">
        <f t="shared" si="0"/>
        <v>0</v>
      </c>
      <c r="M27" s="65">
        <v>40</v>
      </c>
      <c r="N27" s="247">
        <v>36</v>
      </c>
      <c r="O27" s="78">
        <v>62</v>
      </c>
      <c r="P27" s="30">
        <v>-11</v>
      </c>
      <c r="Q27" s="26">
        <f t="shared" si="1"/>
        <v>127</v>
      </c>
      <c r="R27" s="477">
        <v>64</v>
      </c>
      <c r="S27" s="58">
        <v>0</v>
      </c>
      <c r="T27" s="58"/>
      <c r="U27" s="63"/>
      <c r="V27" s="30">
        <v>-20</v>
      </c>
      <c r="W27" s="363">
        <f t="shared" si="2"/>
        <v>44</v>
      </c>
      <c r="X27" s="525">
        <v>0</v>
      </c>
      <c r="Y27" s="363">
        <f t="shared" si="3"/>
        <v>171</v>
      </c>
      <c r="Z27" s="504">
        <v>6</v>
      </c>
      <c r="AA27" s="377" t="s">
        <v>255</v>
      </c>
    </row>
    <row r="28" spans="1:27" ht="22.5" customHeight="1">
      <c r="A28" s="236"/>
      <c r="B28" s="84"/>
      <c r="C28" s="236"/>
      <c r="D28" s="310"/>
      <c r="E28" s="310"/>
      <c r="F28" s="310"/>
      <c r="G28" s="310"/>
      <c r="H28" s="5"/>
      <c r="I28" s="5"/>
      <c r="J28" s="5"/>
      <c r="K28" s="5"/>
      <c r="L28" s="85"/>
      <c r="M28" s="5"/>
      <c r="N28" s="236"/>
      <c r="O28" s="236"/>
      <c r="P28" s="236"/>
      <c r="Q28" s="85"/>
      <c r="R28" s="236"/>
      <c r="S28" s="236"/>
      <c r="T28" s="236"/>
      <c r="U28" s="236"/>
      <c r="V28" s="236"/>
      <c r="W28" s="85"/>
      <c r="X28" s="499"/>
      <c r="Y28" s="85"/>
      <c r="Z28" s="346"/>
      <c r="AA28" s="327"/>
    </row>
    <row r="29" spans="3:25" ht="18.75">
      <c r="C29" s="484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500"/>
      <c r="Y29" s="486"/>
    </row>
    <row r="30" spans="5:12" ht="15">
      <c r="E30" t="s">
        <v>60</v>
      </c>
      <c r="L30" t="s">
        <v>157</v>
      </c>
    </row>
    <row r="32" spans="5:12" ht="15">
      <c r="E32" t="s">
        <v>61</v>
      </c>
      <c r="L32" t="s">
        <v>154</v>
      </c>
    </row>
  </sheetData>
  <sheetProtection/>
  <mergeCells count="12">
    <mergeCell ref="A3:AA3"/>
    <mergeCell ref="A4:AA4"/>
    <mergeCell ref="A5:AA5"/>
    <mergeCell ref="A6:AA6"/>
    <mergeCell ref="A8:Z8"/>
    <mergeCell ref="A1:AA1"/>
    <mergeCell ref="A9:Z9"/>
    <mergeCell ref="H10:L10"/>
    <mergeCell ref="M10:Q10"/>
    <mergeCell ref="R10:W10"/>
    <mergeCell ref="A7:Z7"/>
    <mergeCell ref="A2:AA2"/>
  </mergeCells>
  <printOptions horizontalCentered="1"/>
  <pageMargins left="0.3937007874015748" right="0.31496062992125984" top="0.2755905511811024" bottom="0.31496062992125984" header="0.31496062992125984" footer="0.31496062992125984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60" zoomScaleNormal="60" zoomScalePageLayoutView="0" workbookViewId="0" topLeftCell="A1">
      <pane ySplit="13" topLeftCell="A14" activePane="bottomLeft" state="frozen"/>
      <selection pane="topLeft" activeCell="A1" sqref="A1"/>
      <selection pane="bottomLeft" activeCell="Y13" sqref="Y13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customWidth="1"/>
    <col min="6" max="6" width="9.8515625" style="0" customWidth="1"/>
    <col min="7" max="7" width="9.421875" style="0" customWidth="1"/>
    <col min="8" max="8" width="6.57421875" style="0" customWidth="1"/>
    <col min="9" max="15" width="5.7109375" style="0" customWidth="1"/>
    <col min="16" max="16" width="6.00390625" style="0" customWidth="1"/>
    <col min="17" max="19" width="5.7109375" style="0" customWidth="1"/>
    <col min="20" max="20" width="10.7109375" style="0" customWidth="1"/>
    <col min="21" max="21" width="10.140625" style="0" customWidth="1"/>
  </cols>
  <sheetData>
    <row r="1" spans="1:22" ht="15" hidden="1">
      <c r="A1" s="621" t="s">
        <v>121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</row>
    <row r="2" spans="1:22" ht="39.75" customHeight="1">
      <c r="A2" s="551" t="s">
        <v>297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</row>
    <row r="3" spans="1:22" ht="21" customHeight="1">
      <c r="A3" s="627" t="s">
        <v>8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</row>
    <row r="4" spans="1:22" ht="8.2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</row>
    <row r="5" spans="1:22" ht="19.5" customHeight="1">
      <c r="A5" s="551" t="s">
        <v>17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</row>
    <row r="6" spans="1:22" ht="29.25" customHeight="1" thickBot="1">
      <c r="A6" s="568" t="s">
        <v>63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</row>
    <row r="7" spans="1:21" ht="15" customHeight="1" hidden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</row>
    <row r="8" spans="1:21" ht="21.75" hidden="1" thickBot="1">
      <c r="A8" s="573" t="s">
        <v>43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</row>
    <row r="9" spans="1:21" ht="15.75" hidden="1" thickBot="1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</row>
    <row r="10" spans="1:22" ht="15.75" thickBot="1">
      <c r="A10" s="52"/>
      <c r="B10" s="53"/>
      <c r="C10" s="54"/>
      <c r="D10" s="54"/>
      <c r="E10" s="54" t="s">
        <v>147</v>
      </c>
      <c r="F10" s="54"/>
      <c r="G10" s="70"/>
      <c r="H10" s="23"/>
      <c r="I10" s="570" t="s">
        <v>75</v>
      </c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23"/>
      <c r="U10" s="487"/>
      <c r="V10" s="86"/>
    </row>
    <row r="11" spans="1:22" ht="15.75" customHeight="1" hidden="1" thickBot="1">
      <c r="A11" s="55"/>
      <c r="B11" s="117"/>
      <c r="C11" s="3"/>
      <c r="D11" s="3"/>
      <c r="E11" s="3"/>
      <c r="F11" s="3"/>
      <c r="G11" s="19"/>
      <c r="H11" s="24"/>
      <c r="I11" s="20"/>
      <c r="J11" s="19"/>
      <c r="K11" s="3"/>
      <c r="L11" s="20"/>
      <c r="M11" s="3"/>
      <c r="N11" s="3"/>
      <c r="O11" s="3"/>
      <c r="P11" s="3"/>
      <c r="Q11" s="3"/>
      <c r="R11" s="3"/>
      <c r="S11" s="19"/>
      <c r="T11" s="24"/>
      <c r="U11" s="488"/>
      <c r="V11" s="87"/>
    </row>
    <row r="12" spans="1:22" ht="15.75" customHeight="1" hidden="1" thickBot="1">
      <c r="A12" s="55"/>
      <c r="B12" s="117"/>
      <c r="C12" s="3"/>
      <c r="D12" s="3"/>
      <c r="E12" s="3"/>
      <c r="F12" s="3"/>
      <c r="G12" s="19"/>
      <c r="H12" s="24"/>
      <c r="I12" s="116"/>
      <c r="J12" s="115"/>
      <c r="K12" s="3"/>
      <c r="L12" s="116"/>
      <c r="M12" s="118"/>
      <c r="N12" s="3"/>
      <c r="O12" s="118"/>
      <c r="P12" s="118"/>
      <c r="Q12" s="3"/>
      <c r="R12" s="3"/>
      <c r="S12" s="19"/>
      <c r="T12" s="24"/>
      <c r="U12" s="488"/>
      <c r="V12" s="87"/>
    </row>
    <row r="13" spans="1:22" ht="132.75" customHeight="1" thickBot="1">
      <c r="A13" s="144" t="s">
        <v>0</v>
      </c>
      <c r="B13" s="5"/>
      <c r="C13" s="145" t="s">
        <v>1</v>
      </c>
      <c r="D13" s="145" t="s">
        <v>2</v>
      </c>
      <c r="E13" s="145" t="s">
        <v>3</v>
      </c>
      <c r="F13" s="145" t="s">
        <v>4</v>
      </c>
      <c r="G13" s="198" t="s">
        <v>5</v>
      </c>
      <c r="H13" s="223" t="s">
        <v>74</v>
      </c>
      <c r="I13" s="213" t="s">
        <v>64</v>
      </c>
      <c r="J13" s="122" t="s">
        <v>65</v>
      </c>
      <c r="K13" s="122" t="s">
        <v>111</v>
      </c>
      <c r="L13" s="122" t="s">
        <v>66</v>
      </c>
      <c r="M13" s="122" t="s">
        <v>67</v>
      </c>
      <c r="N13" s="122" t="s">
        <v>68</v>
      </c>
      <c r="O13" s="122" t="s">
        <v>69</v>
      </c>
      <c r="P13" s="122" t="s">
        <v>70</v>
      </c>
      <c r="Q13" s="122" t="s">
        <v>71</v>
      </c>
      <c r="R13" s="122" t="s">
        <v>72</v>
      </c>
      <c r="S13" s="143" t="s">
        <v>73</v>
      </c>
      <c r="T13" s="112" t="s">
        <v>52</v>
      </c>
      <c r="U13" s="112" t="s">
        <v>53</v>
      </c>
      <c r="V13" s="396" t="s">
        <v>58</v>
      </c>
    </row>
    <row r="14" spans="1:22" ht="45" customHeight="1">
      <c r="A14" s="99">
        <v>1</v>
      </c>
      <c r="B14" s="250"/>
      <c r="C14" s="395" t="s">
        <v>162</v>
      </c>
      <c r="D14" s="251" t="s">
        <v>164</v>
      </c>
      <c r="E14" s="101" t="s">
        <v>169</v>
      </c>
      <c r="F14" s="476" t="s">
        <v>113</v>
      </c>
      <c r="G14" s="139">
        <v>101</v>
      </c>
      <c r="H14" s="131">
        <v>154</v>
      </c>
      <c r="I14" s="132">
        <v>0</v>
      </c>
      <c r="J14" s="476">
        <v>0</v>
      </c>
      <c r="K14" s="476">
        <v>0</v>
      </c>
      <c r="L14" s="476">
        <v>0</v>
      </c>
      <c r="M14" s="476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-10</v>
      </c>
      <c r="S14" s="111">
        <v>-6</v>
      </c>
      <c r="T14" s="103">
        <f aca="true" t="shared" si="0" ref="T14:T20">SUM(H14:S14)</f>
        <v>138</v>
      </c>
      <c r="U14" s="489">
        <v>1</v>
      </c>
      <c r="V14" s="386" t="s">
        <v>254</v>
      </c>
    </row>
    <row r="15" spans="1:22" ht="45" customHeight="1">
      <c r="A15" s="92">
        <v>2</v>
      </c>
      <c r="B15" s="246"/>
      <c r="C15" s="246" t="s">
        <v>162</v>
      </c>
      <c r="D15" s="248" t="s">
        <v>164</v>
      </c>
      <c r="E15" s="467" t="s">
        <v>167</v>
      </c>
      <c r="F15" s="467" t="s">
        <v>113</v>
      </c>
      <c r="G15" s="44">
        <v>105</v>
      </c>
      <c r="H15" s="178">
        <v>150</v>
      </c>
      <c r="I15" s="200">
        <v>0</v>
      </c>
      <c r="J15" s="467">
        <v>0</v>
      </c>
      <c r="K15" s="467">
        <v>-5</v>
      </c>
      <c r="L15" s="467">
        <v>0</v>
      </c>
      <c r="M15" s="467">
        <v>-3</v>
      </c>
      <c r="N15" s="246">
        <v>0</v>
      </c>
      <c r="O15" s="246">
        <v>0</v>
      </c>
      <c r="P15" s="246">
        <v>-3</v>
      </c>
      <c r="Q15" s="246">
        <v>0</v>
      </c>
      <c r="R15" s="246">
        <v>0</v>
      </c>
      <c r="S15" s="281">
        <v>-3</v>
      </c>
      <c r="T15" s="90">
        <f t="shared" si="0"/>
        <v>136</v>
      </c>
      <c r="U15" s="347">
        <v>2</v>
      </c>
      <c r="V15" s="268" t="s">
        <v>254</v>
      </c>
    </row>
    <row r="16" spans="1:22" ht="45" customHeight="1">
      <c r="A16" s="92">
        <v>3</v>
      </c>
      <c r="B16" s="246"/>
      <c r="C16" s="8" t="s">
        <v>163</v>
      </c>
      <c r="D16" s="466" t="s">
        <v>166</v>
      </c>
      <c r="E16" s="467" t="s">
        <v>170</v>
      </c>
      <c r="F16" s="467" t="s">
        <v>113</v>
      </c>
      <c r="G16" s="114">
        <v>103</v>
      </c>
      <c r="H16" s="178">
        <v>150</v>
      </c>
      <c r="I16" s="200">
        <v>0</v>
      </c>
      <c r="J16" s="467">
        <v>0</v>
      </c>
      <c r="K16" s="467">
        <v>0</v>
      </c>
      <c r="L16" s="467">
        <v>-3</v>
      </c>
      <c r="M16" s="467">
        <v>-3</v>
      </c>
      <c r="N16" s="246">
        <v>0</v>
      </c>
      <c r="O16" s="246">
        <v>-1</v>
      </c>
      <c r="P16" s="246">
        <v>-3</v>
      </c>
      <c r="Q16" s="246">
        <v>0</v>
      </c>
      <c r="R16" s="246">
        <v>0</v>
      </c>
      <c r="S16" s="281">
        <v>-17</v>
      </c>
      <c r="T16" s="90">
        <f t="shared" si="0"/>
        <v>123</v>
      </c>
      <c r="U16" s="347">
        <v>3</v>
      </c>
      <c r="V16" s="268" t="s">
        <v>254</v>
      </c>
    </row>
    <row r="17" spans="1:22" ht="45" customHeight="1">
      <c r="A17" s="92">
        <v>4</v>
      </c>
      <c r="B17" s="246"/>
      <c r="C17" s="246" t="s">
        <v>89</v>
      </c>
      <c r="D17" s="248" t="s">
        <v>260</v>
      </c>
      <c r="E17" s="248" t="s">
        <v>176</v>
      </c>
      <c r="F17" s="467" t="s">
        <v>113</v>
      </c>
      <c r="G17" s="114">
        <v>102</v>
      </c>
      <c r="H17" s="178">
        <v>150</v>
      </c>
      <c r="I17" s="200">
        <v>0</v>
      </c>
      <c r="J17" s="467">
        <v>0</v>
      </c>
      <c r="K17" s="467">
        <v>0</v>
      </c>
      <c r="L17" s="467">
        <v>-10</v>
      </c>
      <c r="M17" s="467">
        <v>-3</v>
      </c>
      <c r="N17" s="246">
        <v>0</v>
      </c>
      <c r="O17" s="246">
        <v>-10</v>
      </c>
      <c r="P17" s="467">
        <v>-10</v>
      </c>
      <c r="Q17" s="246">
        <v>-5</v>
      </c>
      <c r="R17" s="246">
        <v>0</v>
      </c>
      <c r="S17" s="281">
        <v>-3</v>
      </c>
      <c r="T17" s="90">
        <f t="shared" si="0"/>
        <v>109</v>
      </c>
      <c r="U17" s="347">
        <v>4</v>
      </c>
      <c r="V17" s="268" t="s">
        <v>254</v>
      </c>
    </row>
    <row r="18" spans="1:22" ht="45" customHeight="1" thickBot="1">
      <c r="A18" s="374">
        <v>5</v>
      </c>
      <c r="B18" s="247"/>
      <c r="C18" s="247" t="s">
        <v>162</v>
      </c>
      <c r="D18" s="249" t="s">
        <v>165</v>
      </c>
      <c r="E18" s="474" t="s">
        <v>168</v>
      </c>
      <c r="F18" s="474" t="s">
        <v>113</v>
      </c>
      <c r="G18" s="47">
        <v>104</v>
      </c>
      <c r="H18" s="265">
        <v>0</v>
      </c>
      <c r="I18" s="264">
        <v>0</v>
      </c>
      <c r="J18" s="474">
        <v>0</v>
      </c>
      <c r="K18" s="474">
        <v>0</v>
      </c>
      <c r="L18" s="474">
        <v>0</v>
      </c>
      <c r="M18" s="474">
        <v>0</v>
      </c>
      <c r="N18" s="247">
        <v>0</v>
      </c>
      <c r="O18" s="247">
        <v>0</v>
      </c>
      <c r="P18" s="247">
        <v>0</v>
      </c>
      <c r="Q18" s="247">
        <v>0</v>
      </c>
      <c r="R18" s="247">
        <v>0</v>
      </c>
      <c r="S18" s="282">
        <v>0</v>
      </c>
      <c r="T18" s="124">
        <f t="shared" si="0"/>
        <v>0</v>
      </c>
      <c r="U18" s="348">
        <v>5</v>
      </c>
      <c r="V18" s="268" t="s">
        <v>255</v>
      </c>
    </row>
    <row r="19" spans="1:22" ht="45" customHeight="1" hidden="1">
      <c r="A19" s="254">
        <v>6</v>
      </c>
      <c r="B19" s="8"/>
      <c r="C19" s="8"/>
      <c r="D19" s="466"/>
      <c r="E19" s="466"/>
      <c r="F19" s="473"/>
      <c r="G19" s="127"/>
      <c r="H19" s="31"/>
      <c r="I19" s="108"/>
      <c r="J19" s="473"/>
      <c r="K19" s="473"/>
      <c r="L19" s="473"/>
      <c r="M19" s="473"/>
      <c r="N19" s="8"/>
      <c r="O19" s="8"/>
      <c r="P19" s="8"/>
      <c r="Q19" s="8"/>
      <c r="R19" s="8"/>
      <c r="S19" s="22"/>
      <c r="T19" s="25">
        <f t="shared" si="0"/>
        <v>0</v>
      </c>
      <c r="U19" s="383"/>
      <c r="V19" s="490"/>
    </row>
    <row r="20" spans="1:22" ht="45" customHeight="1" hidden="1">
      <c r="A20" s="92">
        <v>7</v>
      </c>
      <c r="B20" s="246"/>
      <c r="C20" s="246"/>
      <c r="D20" s="248"/>
      <c r="E20" s="248"/>
      <c r="F20" s="467"/>
      <c r="G20" s="106"/>
      <c r="H20" s="178"/>
      <c r="I20" s="200"/>
      <c r="J20" s="467"/>
      <c r="K20" s="467"/>
      <c r="L20" s="467"/>
      <c r="M20" s="467"/>
      <c r="N20" s="246"/>
      <c r="O20" s="246"/>
      <c r="P20" s="246"/>
      <c r="Q20" s="246"/>
      <c r="R20" s="267"/>
      <c r="S20" s="166"/>
      <c r="T20" s="90">
        <f t="shared" si="0"/>
        <v>0</v>
      </c>
      <c r="U20" s="347"/>
      <c r="V20" s="268"/>
    </row>
    <row r="21" spans="1:22" ht="45" customHeight="1" hidden="1" thickBot="1">
      <c r="A21" s="121">
        <v>6</v>
      </c>
      <c r="B21" s="247"/>
      <c r="C21" s="238"/>
      <c r="D21" s="215"/>
      <c r="E21" s="465"/>
      <c r="F21" s="472"/>
      <c r="G21" s="126"/>
      <c r="H21" s="178"/>
      <c r="I21" s="264"/>
      <c r="J21" s="474"/>
      <c r="K21" s="474"/>
      <c r="L21" s="474"/>
      <c r="M21" s="474"/>
      <c r="N21" s="247"/>
      <c r="O21" s="247"/>
      <c r="P21" s="247"/>
      <c r="Q21" s="247"/>
      <c r="R21" s="247"/>
      <c r="S21" s="210"/>
      <c r="T21" s="124">
        <v>0</v>
      </c>
      <c r="U21" s="348"/>
      <c r="V21" s="491"/>
    </row>
    <row r="22" spans="1:22" ht="45" customHeight="1">
      <c r="A22" s="254">
        <v>6</v>
      </c>
      <c r="B22" s="8"/>
      <c r="C22" s="250" t="s">
        <v>162</v>
      </c>
      <c r="D22" s="251" t="s">
        <v>164</v>
      </c>
      <c r="E22" s="251" t="s">
        <v>129</v>
      </c>
      <c r="F22" s="251" t="s">
        <v>161</v>
      </c>
      <c r="G22" s="130">
        <v>206</v>
      </c>
      <c r="H22" s="178">
        <v>152</v>
      </c>
      <c r="I22" s="108">
        <v>0</v>
      </c>
      <c r="J22" s="473">
        <v>0</v>
      </c>
      <c r="K22" s="473">
        <v>0</v>
      </c>
      <c r="L22" s="473">
        <v>0</v>
      </c>
      <c r="M22" s="473">
        <v>0</v>
      </c>
      <c r="N22" s="8">
        <v>0</v>
      </c>
      <c r="O22" s="8">
        <v>-1</v>
      </c>
      <c r="P22" s="8">
        <v>0</v>
      </c>
      <c r="Q22" s="8">
        <v>0</v>
      </c>
      <c r="R22" s="8">
        <v>-10</v>
      </c>
      <c r="S22" s="22">
        <v>0</v>
      </c>
      <c r="T22" s="103">
        <f aca="true" t="shared" si="1" ref="T22:T27">SUM(H22:S22)</f>
        <v>141</v>
      </c>
      <c r="U22" s="392">
        <v>1</v>
      </c>
      <c r="V22" s="386" t="s">
        <v>254</v>
      </c>
    </row>
    <row r="23" spans="1:22" ht="45" customHeight="1">
      <c r="A23" s="92">
        <v>7</v>
      </c>
      <c r="B23" s="246"/>
      <c r="C23" s="8" t="s">
        <v>162</v>
      </c>
      <c r="D23" s="466" t="s">
        <v>98</v>
      </c>
      <c r="E23" s="466" t="s">
        <v>141</v>
      </c>
      <c r="F23" s="466" t="s">
        <v>161</v>
      </c>
      <c r="G23" s="106">
        <v>201</v>
      </c>
      <c r="H23" s="178">
        <v>157</v>
      </c>
      <c r="I23" s="202">
        <v>-5</v>
      </c>
      <c r="J23" s="246">
        <v>0</v>
      </c>
      <c r="K23" s="246">
        <v>0</v>
      </c>
      <c r="L23" s="246">
        <v>0</v>
      </c>
      <c r="M23" s="246">
        <v>-10</v>
      </c>
      <c r="N23" s="246">
        <v>0</v>
      </c>
      <c r="O23" s="246">
        <v>-10</v>
      </c>
      <c r="P23" s="246">
        <v>0</v>
      </c>
      <c r="Q23" s="246">
        <v>0</v>
      </c>
      <c r="R23" s="246">
        <v>0</v>
      </c>
      <c r="S23" s="166">
        <v>0</v>
      </c>
      <c r="T23" s="90">
        <f t="shared" si="1"/>
        <v>132</v>
      </c>
      <c r="U23" s="384">
        <v>2</v>
      </c>
      <c r="V23" s="268" t="s">
        <v>254</v>
      </c>
    </row>
    <row r="24" spans="1:22" ht="45" customHeight="1">
      <c r="A24" s="254">
        <v>8</v>
      </c>
      <c r="B24" s="246"/>
      <c r="C24" s="8" t="s">
        <v>162</v>
      </c>
      <c r="D24" s="248" t="s">
        <v>164</v>
      </c>
      <c r="E24" s="248" t="s">
        <v>174</v>
      </c>
      <c r="F24" s="466" t="s">
        <v>161</v>
      </c>
      <c r="G24" s="106">
        <v>204</v>
      </c>
      <c r="H24" s="178">
        <v>152</v>
      </c>
      <c r="I24" s="200">
        <v>0</v>
      </c>
      <c r="J24" s="467">
        <v>0</v>
      </c>
      <c r="K24" s="467">
        <v>0</v>
      </c>
      <c r="L24" s="467">
        <v>0</v>
      </c>
      <c r="M24" s="467">
        <v>0</v>
      </c>
      <c r="N24" s="246">
        <v>0</v>
      </c>
      <c r="O24" s="246">
        <v>0</v>
      </c>
      <c r="P24" s="246">
        <v>-5</v>
      </c>
      <c r="Q24" s="246">
        <v>-3</v>
      </c>
      <c r="R24" s="246">
        <v>-10</v>
      </c>
      <c r="S24" s="166">
        <v>-3</v>
      </c>
      <c r="T24" s="90">
        <f t="shared" si="1"/>
        <v>131</v>
      </c>
      <c r="U24" s="384">
        <v>3</v>
      </c>
      <c r="V24" s="268" t="s">
        <v>254</v>
      </c>
    </row>
    <row r="25" spans="1:22" ht="45" customHeight="1">
      <c r="A25" s="92">
        <v>9</v>
      </c>
      <c r="B25" s="246"/>
      <c r="C25" s="8" t="s">
        <v>162</v>
      </c>
      <c r="D25" s="465" t="s">
        <v>171</v>
      </c>
      <c r="E25" s="465" t="s">
        <v>173</v>
      </c>
      <c r="F25" s="466" t="s">
        <v>161</v>
      </c>
      <c r="G25" s="106">
        <v>205</v>
      </c>
      <c r="H25" s="178">
        <v>152</v>
      </c>
      <c r="I25" s="200">
        <v>0</v>
      </c>
      <c r="J25" s="467">
        <v>0</v>
      </c>
      <c r="K25" s="467">
        <v>0</v>
      </c>
      <c r="L25" s="467">
        <v>0</v>
      </c>
      <c r="M25" s="467">
        <v>-10</v>
      </c>
      <c r="N25" s="246">
        <v>0</v>
      </c>
      <c r="O25" s="246">
        <v>0</v>
      </c>
      <c r="P25" s="246">
        <v>0</v>
      </c>
      <c r="Q25" s="246">
        <v>-8</v>
      </c>
      <c r="R25" s="246">
        <v>0</v>
      </c>
      <c r="S25" s="166">
        <v>-13</v>
      </c>
      <c r="T25" s="90">
        <f t="shared" si="1"/>
        <v>121</v>
      </c>
      <c r="U25" s="384">
        <v>4</v>
      </c>
      <c r="V25" s="268" t="s">
        <v>254</v>
      </c>
    </row>
    <row r="26" spans="1:22" ht="45" customHeight="1">
      <c r="A26" s="254">
        <v>10</v>
      </c>
      <c r="B26" s="246"/>
      <c r="C26" s="8" t="s">
        <v>89</v>
      </c>
      <c r="D26" s="248" t="s">
        <v>172</v>
      </c>
      <c r="E26" s="248" t="s">
        <v>175</v>
      </c>
      <c r="F26" s="466" t="s">
        <v>161</v>
      </c>
      <c r="G26" s="106">
        <v>202</v>
      </c>
      <c r="H26" s="178">
        <v>152</v>
      </c>
      <c r="I26" s="200">
        <v>0</v>
      </c>
      <c r="J26" s="467">
        <v>0</v>
      </c>
      <c r="K26" s="467">
        <v>0</v>
      </c>
      <c r="L26" s="467">
        <v>0</v>
      </c>
      <c r="M26" s="467">
        <v>-3</v>
      </c>
      <c r="N26" s="246">
        <v>0</v>
      </c>
      <c r="O26" s="246">
        <v>0</v>
      </c>
      <c r="P26" s="246">
        <v>-3</v>
      </c>
      <c r="Q26" s="246">
        <v>-5</v>
      </c>
      <c r="R26" s="246">
        <v>0</v>
      </c>
      <c r="S26" s="166">
        <v>-26</v>
      </c>
      <c r="T26" s="90">
        <f t="shared" si="1"/>
        <v>115</v>
      </c>
      <c r="U26" s="384">
        <v>5</v>
      </c>
      <c r="V26" s="268" t="s">
        <v>254</v>
      </c>
    </row>
    <row r="27" spans="1:22" ht="45" customHeight="1" thickBot="1">
      <c r="A27" s="121">
        <v>11</v>
      </c>
      <c r="B27" s="58"/>
      <c r="C27" s="58" t="s">
        <v>162</v>
      </c>
      <c r="D27" s="475" t="s">
        <v>171</v>
      </c>
      <c r="E27" s="475" t="s">
        <v>131</v>
      </c>
      <c r="F27" s="475" t="s">
        <v>161</v>
      </c>
      <c r="G27" s="370">
        <v>203</v>
      </c>
      <c r="H27" s="265">
        <v>152</v>
      </c>
      <c r="I27" s="477">
        <v>-5</v>
      </c>
      <c r="J27" s="58">
        <v>0</v>
      </c>
      <c r="K27" s="58">
        <v>0</v>
      </c>
      <c r="L27" s="58">
        <v>0</v>
      </c>
      <c r="M27" s="58">
        <v>-10</v>
      </c>
      <c r="N27" s="58">
        <v>0</v>
      </c>
      <c r="O27" s="58">
        <v>0</v>
      </c>
      <c r="P27" s="58">
        <v>-3</v>
      </c>
      <c r="Q27" s="58">
        <v>-5</v>
      </c>
      <c r="R27" s="58">
        <v>0</v>
      </c>
      <c r="S27" s="63">
        <v>-26</v>
      </c>
      <c r="T27" s="26">
        <f t="shared" si="1"/>
        <v>103</v>
      </c>
      <c r="U27" s="385">
        <v>6</v>
      </c>
      <c r="V27" s="491" t="s">
        <v>254</v>
      </c>
    </row>
    <row r="28" spans="1:22" ht="28.5" customHeight="1">
      <c r="A28" s="236"/>
      <c r="B28" s="236"/>
      <c r="C28" s="236"/>
      <c r="D28" s="310"/>
      <c r="E28" s="310"/>
      <c r="F28" s="310"/>
      <c r="G28" s="310"/>
      <c r="H28" s="5"/>
      <c r="I28" s="5"/>
      <c r="J28" s="5"/>
      <c r="K28" s="5"/>
      <c r="L28" s="5"/>
      <c r="M28" s="5"/>
      <c r="N28" s="236"/>
      <c r="O28" s="236"/>
      <c r="P28" s="236"/>
      <c r="Q28" s="236"/>
      <c r="R28" s="236"/>
      <c r="S28" s="236"/>
      <c r="T28" s="85"/>
      <c r="U28" s="311"/>
      <c r="V28" s="312"/>
    </row>
    <row r="29" spans="5:12" ht="15">
      <c r="E29" t="s">
        <v>60</v>
      </c>
      <c r="L29" t="s">
        <v>158</v>
      </c>
    </row>
    <row r="31" spans="5:12" ht="15">
      <c r="E31" t="s">
        <v>61</v>
      </c>
      <c r="L31" t="s">
        <v>154</v>
      </c>
    </row>
  </sheetData>
  <sheetProtection/>
  <mergeCells count="10">
    <mergeCell ref="A6:V6"/>
    <mergeCell ref="A7:U7"/>
    <mergeCell ref="A1:V1"/>
    <mergeCell ref="A8:U8"/>
    <mergeCell ref="A9:U9"/>
    <mergeCell ref="I10:S10"/>
    <mergeCell ref="A2:V2"/>
    <mergeCell ref="A3:V3"/>
    <mergeCell ref="A4:V4"/>
    <mergeCell ref="A5:V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AVS</dc:creator>
  <cp:keywords/>
  <dc:description/>
  <cp:lastModifiedBy>1</cp:lastModifiedBy>
  <cp:lastPrinted>2013-05-11T11:26:17Z</cp:lastPrinted>
  <dcterms:created xsi:type="dcterms:W3CDTF">2011-05-02T18:24:06Z</dcterms:created>
  <dcterms:modified xsi:type="dcterms:W3CDTF">2013-05-11T11:26:42Z</dcterms:modified>
  <cp:category/>
  <cp:version/>
  <cp:contentType/>
  <cp:contentStatus/>
</cp:coreProperties>
</file>